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1"/>
  </bookViews>
  <sheets>
    <sheet name="Blad2" sheetId="1" r:id="rId1"/>
    <sheet name="Blad1" sheetId="2" r:id="rId2"/>
  </sheets>
  <definedNames>
    <definedName name="_xlfn._FV" hidden="1">#NAME?</definedName>
    <definedName name="BjhK">'Blad1'!$O$27</definedName>
    <definedName name="BÄK">'Blad1'!$O$19</definedName>
    <definedName name="DÄK">'Blad1'!$O$18</definedName>
    <definedName name="GrhK">'Blad1'!$O$34</definedName>
    <definedName name="GÄK">'Blad1'!$O$12</definedName>
    <definedName name="HäfäK">'Blad1'!$O$31</definedName>
    <definedName name="JHÄK">'Blad1'!$O$6</definedName>
    <definedName name="JähK">'Blad1'!$O$32</definedName>
    <definedName name="LaiK">'Blad1'!$O$26</definedName>
    <definedName name="NÄK">'Blad1'!$O$4</definedName>
    <definedName name="SSÄK">'Blad1'!$O$25</definedName>
    <definedName name="_xlnm.Print_Area" localSheetId="1">'Blad1'!$B$2:$G$184</definedName>
    <definedName name="VBÄK">'Blad1'!$O$5</definedName>
    <definedName name="ViäK">'Blad1'!$O$33</definedName>
    <definedName name="VNÄK">'Blad1'!$O$9</definedName>
    <definedName name="VSÄK">'Blad1'!$O$24</definedName>
    <definedName name="ÖSÄK">'Blad1'!$O$21</definedName>
  </definedNames>
  <calcPr fullCalcOnLoad="1"/>
</workbook>
</file>

<file path=xl/sharedStrings.xml><?xml version="1.0" encoding="utf-8"?>
<sst xmlns="http://schemas.openxmlformats.org/spreadsheetml/2006/main" count="382" uniqueCount="372">
  <si>
    <t>Klubb:</t>
  </si>
  <si>
    <t>Klubb</t>
  </si>
  <si>
    <t>Antal deleg</t>
  </si>
  <si>
    <t>%</t>
  </si>
  <si>
    <t>NÄK</t>
  </si>
  <si>
    <t>VBÄK</t>
  </si>
  <si>
    <t>JHÄK</t>
  </si>
  <si>
    <t>VNÄK</t>
  </si>
  <si>
    <t>GÄK</t>
  </si>
  <si>
    <t>DÄK</t>
  </si>
  <si>
    <t>BÄK</t>
  </si>
  <si>
    <t>ÖSÄK</t>
  </si>
  <si>
    <t>VSÄK</t>
  </si>
  <si>
    <t>SSÄK</t>
  </si>
  <si>
    <t>LaiK</t>
  </si>
  <si>
    <t>BjhK</t>
  </si>
  <si>
    <t>HäfäK</t>
  </si>
  <si>
    <t>JähK</t>
  </si>
  <si>
    <t>ViäK</t>
  </si>
  <si>
    <t>GrhK</t>
  </si>
  <si>
    <t>Kommentar eller hänvisning till egna förslag</t>
  </si>
  <si>
    <t>2. Förmåga finna älg</t>
  </si>
  <si>
    <t>1 Sök</t>
  </si>
  <si>
    <t>3 Förmåga ställa älg på upptagsplats</t>
  </si>
  <si>
    <t>4 Ståndskallets kvalitet</t>
  </si>
  <si>
    <t>5 vilja att förfölja</t>
  </si>
  <si>
    <t>6 Förmåga att ställa om flyende älg</t>
  </si>
  <si>
    <t>7  Skalltid</t>
  </si>
  <si>
    <t>8 Skallets hörbarhet</t>
  </si>
  <si>
    <r>
      <t xml:space="preserve">9 Skallets täthet och täckning </t>
    </r>
    <r>
      <rPr>
        <sz val="11"/>
        <color theme="1"/>
        <rFont val="Calibri"/>
        <family val="2"/>
      </rPr>
      <t>(korrigerat enligt sverigeplattformen)</t>
    </r>
  </si>
  <si>
    <t>10 Lydnad/Samarbete</t>
  </si>
  <si>
    <t>JA</t>
  </si>
  <si>
    <t>EV.</t>
  </si>
  <si>
    <t>NEJ</t>
  </si>
  <si>
    <t>Förslag till alternativ skrivning</t>
  </si>
  <si>
    <t>VBÄK: Hunden förföljer långt, för att fortsätta bedömningen får bil inte användas inom närmaste 30 min, 60 min, 90 min beroende på hur långt bort hunden är</t>
  </si>
  <si>
    <t>VBÄK: begränsa skalltiden som tas med pejl så att skalltiden räknas enbart när domaren måste flytta sig pga terränghinder. Långa avstånd är ej terränghinder. En återgång till regler från 2013/2014</t>
  </si>
  <si>
    <t>VBÄK: Vi har ej tidigare tagit ställning till om vi skall ändra moment 6. Om momentet ska följa de Nordiska reglerna så ska Sverige ej ställa andra krav än vad Norge har, t ex gångstånd tillåtet.</t>
  </si>
  <si>
    <t>GÄK: Kan bedöma skallets hörbarhet även om det bara är gångstånd</t>
  </si>
  <si>
    <t>VSÄK: 10 p: Skalltäthet över 70 skall och 9, 7, 8 p: Skalltäthet 60 - 70 skall</t>
  </si>
  <si>
    <t>BeOs kommentarer/tankar</t>
  </si>
  <si>
    <t>JÄhK: Tycker att koefficienten är för låg för detta moment. Det är ett mycket viktigt moment. Här mäter vi ståndegenskaper och ståndfasthet.</t>
  </si>
  <si>
    <r>
      <rPr>
        <sz val="11"/>
        <color indexed="10"/>
        <rFont val="Calibri"/>
        <family val="2"/>
      </rPr>
      <t>ÖSÄK</t>
    </r>
    <r>
      <rPr>
        <sz val="11"/>
        <color theme="1"/>
        <rFont val="Calibri"/>
        <family val="2"/>
      </rPr>
      <t xml:space="preserve">: Borde finnas en kryssruta i provdata, som även visar detta på Hitta Älghund. Det blir en bilsymbol i kanten </t>
    </r>
    <r>
      <rPr>
        <sz val="11"/>
        <color indexed="10"/>
        <rFont val="Calibri"/>
        <family val="2"/>
      </rPr>
      <t>JähK</t>
    </r>
    <r>
      <rPr>
        <sz val="11"/>
        <color theme="1"/>
        <rFont val="Calibri"/>
        <family val="2"/>
      </rPr>
      <t>: Förslag att vi har en kryssruta i provdata där man kryssar i om bil har använts. Men bilen ska ej användas för att tjäna poäng.</t>
    </r>
  </si>
  <si>
    <r>
      <t xml:space="preserve">VBÄK: </t>
    </r>
    <r>
      <rPr>
        <sz val="11"/>
        <rFont val="Calibri"/>
        <family val="2"/>
      </rPr>
      <t>120 min ? Måste samordnas med söktid när dagen inte tillåter 4 timmars söktid (svarat både ja och kanske)</t>
    </r>
    <r>
      <rPr>
        <sz val="11"/>
        <color indexed="10"/>
        <rFont val="Calibri"/>
        <family val="2"/>
      </rPr>
      <t xml:space="preserve"> ÖSÄK: </t>
    </r>
    <r>
      <rPr>
        <sz val="11"/>
        <rFont val="Calibri"/>
        <family val="2"/>
      </rPr>
      <t>Älgarbetstid är från upptag och fem timmar framåt, eller till hunden kommer tillbaka efter skenälg</t>
    </r>
    <r>
      <rPr>
        <sz val="11"/>
        <color indexed="10"/>
        <rFont val="Calibri"/>
        <family val="2"/>
      </rPr>
      <t xml:space="preserve">. GÄK: </t>
    </r>
    <r>
      <rPr>
        <sz val="11"/>
        <rFont val="Calibri"/>
        <family val="2"/>
      </rPr>
      <t>Om det är intressant och relevant.</t>
    </r>
    <r>
      <rPr>
        <sz val="11"/>
        <color indexed="10"/>
        <rFont val="Calibri"/>
        <family val="2"/>
      </rPr>
      <t xml:space="preserve"> DÄK: </t>
    </r>
    <r>
      <rPr>
        <sz val="11"/>
        <rFont val="Calibri"/>
        <family val="2"/>
      </rPr>
      <t>Delvis bra dock inte 120 min efter mörkrets avbrott</t>
    </r>
    <r>
      <rPr>
        <sz val="11"/>
        <color indexed="10"/>
        <rFont val="Calibri"/>
        <family val="2"/>
      </rPr>
      <t xml:space="preserve">. </t>
    </r>
    <r>
      <rPr>
        <sz val="11"/>
        <color indexed="10"/>
        <rFont val="Calibri"/>
        <family val="2"/>
      </rPr>
      <t>BÄK</t>
    </r>
    <r>
      <rPr>
        <sz val="11"/>
        <rFont val="Calibri"/>
        <family val="2"/>
      </rPr>
      <t>: Måste tidsbegränsas mer än 2 minuter.</t>
    </r>
  </si>
  <si>
    <t>Jag har justerat poängsättning för upptag vid första söktur i momentets poängtabell för poäng vid upptag första söktur (Markeras K så poängen räknas inte in i avelsvärderingen). Kan vi ha föreslagen poängnivå som utgångsläge inför samtal med fi/No</t>
  </si>
  <si>
    <t>Det är majoritet för att ha korrigeringsfaktor för långa sökturer. Lite oklart läge om vad ni tycker om förslaget till indelning i intervall. Läs igenom moment 1 och fundera på vad ni tycker. Jag har kallat korrigeringen för alltför långa sökturer som "tidsfel TF 1 etc". Några frågor om detaljkonstruktionen. För att möjliggöra avelsvärdering måste korrigering för tidsfel registeras för sig. Dvs poäng dras ner men i dataunderlaget ska det framgå att sök justerats och hur (TF 1 till TF 3).</t>
  </si>
  <si>
    <t>I utkastet till tumregel/beskrivning för sökmönster korrekt beskrivning av sökarbetets kvalitet har jag ändrat ordet direkt till aktivt (utifrån DÄKs kommentar) Är det OK ?</t>
  </si>
  <si>
    <t>Är röda texten "Om hunden inte återupptar det fasta ståndskallet på eget initiativ utan stannar kvar hos provgruppen upphör skalltid enligt moment 3. Provet kan fortsätta med att provgruppen följer hunden till platsen för tidigare ståndskall (se vidare mom 4)"  OK ?</t>
  </si>
  <si>
    <t>Är röda texten "Om älg flyr före första stötning och hund förföljer (dvs bedömning startar av mom 5) upphör skalltid i mom 3 även om älgen mot förmodan skulle återkomma till området för upptag. Om hunden avbryter förföljande och återgår till upptagsplats med nytt fast ståndskall ska domaren göra en bedömning av om det är samma grupp av älg som hunden skällt på tidigare (denna regel gäller inom 30 minuter eller att älgen flyr ut i sjö och simmar från hunden, annars nytt upptag)." OK ?</t>
  </si>
  <si>
    <t>Texten "Normalt ska hunden skälla 90 minuter fast ståndskall innan domaren tar skottillfälle och ev inkallning med följande stöt etc ...... Vill VBÄK att det ska stå "Normalt ska hunden arbeta med älgen i 90 minuter innan etc… (dvs som i dagens regler.  Det är ju majoritet för att vi ska kunna göra stötningar mer flexibelt beroende på vad som händer under provet och förslaget till regel gäller vid normala situationer. Fundera igenom konsekvenserna av att ändra till skälla fast stånd i 90 minuter innan första stötning - om det finns nackdelar med detta jämfört med älgarbete 90 min</t>
  </si>
  <si>
    <t>Kan vi ha frågan öppen om hur vi ska lösa frågan om hur mäta i moment 2 på ett bra sätt i avvaktan på mer info av Fi resp No ?</t>
  </si>
  <si>
    <t xml:space="preserve">Jag har gjort lite justeringar med röd texter i mom 3 ang detta med hur hantera skall på upptagsplats och brytningar inkl önskemål om tid eller avståndsgränser. Läs och fundera. </t>
  </si>
  <si>
    <t>Texten bör vara normalt fast ståndskall i 90 minuter</t>
  </si>
  <si>
    <t>Texten bör vara normalt arbetat med älgen i 90 minuter</t>
  </si>
  <si>
    <t>Så har vi några varianter synpunkter på tabellen i mom 3 och även ett helt nytt förslag</t>
  </si>
  <si>
    <r>
      <t xml:space="preserve">Synpunkt sedan tidigare att fast stånd 20 min skulle kunna vara högre än 30 med förflyttning  </t>
    </r>
    <r>
      <rPr>
        <b/>
        <sz val="11"/>
        <color indexed="8"/>
        <rFont val="Calibri"/>
        <family val="2"/>
      </rPr>
      <t>Kol J mom 3</t>
    </r>
    <r>
      <rPr>
        <sz val="11"/>
        <color theme="1"/>
        <rFont val="Calibri"/>
        <family val="2"/>
      </rPr>
      <t xml:space="preserve"> rad 18-20</t>
    </r>
  </si>
  <si>
    <r>
      <t xml:space="preserve">Det är viss majoritet i svaren för Norska klubbens förslag (dvs ej antaget av Norge så vet inte hur det blir): "Tabellen bør på en del punkter justeres slik at for eksempel linje 3 får følgende tekst: «Stålos i minst 45 minutter i uttaksområdet, </t>
    </r>
    <r>
      <rPr>
        <u val="single"/>
        <sz val="11"/>
        <color indexed="8"/>
        <rFont val="Calibri"/>
        <family val="2"/>
      </rPr>
      <t xml:space="preserve">eller stålos i minst 90 min. etter lengre forflytning ( 500-1000m) </t>
    </r>
    <r>
      <rPr>
        <sz val="11"/>
        <color theme="1"/>
        <rFont val="Calibri"/>
        <family val="2"/>
      </rPr>
      <t xml:space="preserve">Tilsvarende endring i linje 4 som gir 7 poeng (30 min) .. </t>
    </r>
    <r>
      <rPr>
        <u val="single"/>
        <sz val="11"/>
        <color indexed="8"/>
        <rFont val="Calibri"/>
        <family val="2"/>
      </rPr>
      <t>eller 90 min etter en lenger forflytning (over 1000 m.)</t>
    </r>
    <r>
      <rPr>
        <sz val="11"/>
        <color theme="1"/>
        <rFont val="Calibri"/>
        <family val="2"/>
      </rPr>
      <t xml:space="preserve">"  ? jag har lagt in denna variant i </t>
    </r>
    <r>
      <rPr>
        <b/>
        <sz val="11"/>
        <color indexed="8"/>
        <rFont val="Calibri"/>
        <family val="2"/>
      </rPr>
      <t>Kol L i mom 3</t>
    </r>
    <r>
      <rPr>
        <sz val="11"/>
        <color theme="1"/>
        <rFont val="Calibri"/>
        <family val="2"/>
      </rPr>
      <t>. Innebär en flytt av nuvarande regel enligt pil.</t>
    </r>
  </si>
  <si>
    <t>Jag har ändrat lite i den inledande texten utifrån de kommentarer som lämnats. "Med kvalité avses andelen fast ståndskall av hela älgarbetet. Ju längre fast ståndskall, ju större möjlighet har vi att kunna lyckas under praktisk jakt förutsatt att hunden skäller så bra att det går komma nära ståndplatsen och nå närkontakt med älgen. Med begreppet ståndskallsarbete (4 poäng och mindre) menas utöver fast ståndskall även den delen av älgarbetet vi hör gångstånd (dvs gångstånd måste höras ej bedömas via PBP)". Är den texten ok ?</t>
  </si>
  <si>
    <t>Tagit intryck av kommentarer och formulerat om följande text: Vid normala förhållanden ska domaren, efter 90 minuter sammanlagt fast ståndskall försöka ta älgkontakt (se även mom 3 om när stötning kan ske. (Om första stötning sker efter 110 minuters fast ståndskall eller mer ska domaren i sin berättelse redogöra varför stöt inte kunnat ske tidigare) Domaren i samråd med hundägaren/föraren avgör om inkallning ska prövas (domaren kan pröva en första inkallning om hundägaren önskar detta). Efter inkallning ska domaren/hundföraren stöta älgen försiktigt. Minst en av de två nästföljande stötningarna ska företas efter minst 30 minuter sammanhängande fast ståndskallstid. Domaren efter samråd med hundägaren/föraren avgör om stötning ska utföras efter minst 10 minuters fast ståndskall vid en av stötningarna. (obs mom 6 som för högsta poäng kräver två (2) peridoder på minst 30 min sammanhängande fast ståndskall vid tre (3) stötningar)  Är denna text OK ?</t>
  </si>
  <si>
    <t>Kan vi ha frågan om älgarbetstid eller inte öppen tillsvidare i avvaktan på att se hur nya regelsystemet ser ut när man tittar på alla moment. Har konsekvens för hur vi konstruerar reglerna vid upprepade brytningar… Vi får alltså återkomma till denna principfråga.</t>
  </si>
  <si>
    <t>Ska vi i Sverige, även om Fi/No sänker krav på förföljandsträcka, ha kvar kravet 5 km för högsta poäng ?</t>
  </si>
  <si>
    <r>
      <t xml:space="preserve">Även i detta moment finns en skrivning om situationer när hunden bryter. Jag har lagt till text om alternativet att hunden inte återupptar förföljande.       "Att hunden efter en kraftig stöt tar kontakt med provgruppen men genast och på eget initiativ upptar förföljandet ska inte inverka negativt på bedömningen. </t>
    </r>
    <r>
      <rPr>
        <sz val="11"/>
        <color indexed="10"/>
        <rFont val="Calibri"/>
        <family val="2"/>
      </rPr>
      <t>Om hunden inte upptar förföljandet på eget initiativ räknas det som att hunden avbryter/förföljer inte. Domaren kan då besluta om sök under övrig provtid, alternativt att provet avbryts</t>
    </r>
    <r>
      <rPr>
        <sz val="11"/>
        <color theme="1"/>
        <rFont val="Calibri"/>
        <family val="2"/>
      </rPr>
      <t>".   Är texten ok ?</t>
    </r>
  </si>
  <si>
    <t>VBÄK gav ett förslag om tillämpning vid långt förföljande och användande av bil. Ska vi använda oss av VBÄKs regel för tidigaste tid  för att ta bil för att  fortsätta bedömning ? Här är det inte fråga om att det är fara för hundens liv utan behov bil för att döma hunden dvs så man t ex hör att den skäller ??</t>
  </si>
  <si>
    <t>jag tolkar att majoritet för att stöt förutsätter att provgrupp eller utomstående stött älgen. Frågan om krav på sken eller om ok med direkt gångstånd efter stöt får vi väl ta upp igen när Finland och Norge har börjat bryta arm om det synsättet (så har vi ju sagt i rapport 1). Jag låter texten om stöt stå kvar men vi har inte bestämt hur vi vill ha det.</t>
  </si>
  <si>
    <t>Även frågan om slutlig fördelning av koefficienter mellan olika moment föreslår jag att vi väntar på att ta ställning. Detta i avvaktan på att veta vad Fi/No tänker.</t>
  </si>
  <si>
    <t>Frågan om skalltid och vad som ingår i den typ begränsning fast/gångstånd och även tid för maxpoäng tas upp i dialog med Fi/No. Även om K om under 20 min.</t>
  </si>
  <si>
    <t>Även här inväntar vi dialog med Fi/No. Fundera på alternativet att ringa upp och lyssna om hund skäller gångstånd eller inte..Finland bedömer fler fakta med stöd av PBP (även om domaren ska förvissa sig om fakta). Har teknikutvecklingen medfört att vi även i Sverige bör kunna nyttja mer pejlinfo vid typ gångstånd som inte hörs pga terräng ?</t>
  </si>
  <si>
    <t>VBÄK har gett konkret förslag se nedan. Hur ställer ni er till förslaget (gäller även om vi har frågan öppen enligt ovan.</t>
  </si>
  <si>
    <t>JähK vill ändra koefficient. Föreslår som sagt att vi väntar med dialog om fördelning koefficienter. Ni får förslaget för kännedom (titta gärna även i första enkäten som ligger till grund för rapport 1)</t>
  </si>
  <si>
    <t>VNÄK: En sänkning till 70 skall/min, jämnt och utan uppehåll för 9-10 p borde vara tillräckligt</t>
  </si>
  <si>
    <r>
      <rPr>
        <sz val="11"/>
        <rFont val="Calibri"/>
        <family val="2"/>
      </rPr>
      <t>JähK</t>
    </r>
    <r>
      <rPr>
        <sz val="11"/>
        <rFont val="Calibri"/>
        <family val="2"/>
      </rPr>
      <t>: Norge och Finland bör sätta K i stället för 0. Sätter man 0 så drar det ner index. Jag har uppmärksammat dem på detta.</t>
    </r>
  </si>
  <si>
    <t>Enligt svaren finns intresse för att hitta någon skrivning om hur hantera situationer när man dömer hundar som inte riktigt mentalt orkar. Är det OK med en skrivning enligt följande ? (för att begränsa att icke ståndfasta hundar kan få full pott dvs upprepade stötningar efter korta skallperioder/brytningar kan inte ske för att få upp antalet stötningar i detta moment). "Om hunden inte återupptar det fasta ståndskallet på eget initiativ utan stannar kvar hos provgruppen upphör skalltid enligt moment 3. Provet kan fortsätta med att provgruppen följer hunden mot platsen för tidigare ståndskall (kom ihåg att poänggivande stötningar i  mom 4 är de stötningar som är poänggivande i mom 6). Om hunden vid upprepade tillfällen visar tydlig ovilja att fortsätta skälla på eget initiativ kan provet avslutas".</t>
  </si>
  <si>
    <t>Jag har för säkerhets skull frågat hur Fi/No gör dvs hur de bedömer både hörbarhet och täthet/täckning. Finland både hörbarhet och täthet täckning bara på fast ståndskall och minst 20 min skalltid. Norge likadant. Räkna flera gånger under provets gång så GÄKs förslag avviker från Nordiska.</t>
  </si>
  <si>
    <t>Här var det ju inget tydligt besked varken om 10 eller 15 poäng eller vilket alternativ ni föredrar. Jag har gjort två nya versioner en på 10 och en på 15 poäng. Jag har tagit justerat utifrån detta med långa kontaktbesök, belöna jobbet på ståndplatsen, och Norrbottens förslag om att bedöma återgång. Detta gör att det blir fler poäng samarbete än lydnad. Jag har haft dialog med avelskunniga för att kvalitetssäkra att det är utvärderingsbart. Nytag på frågan alltså men nu begränsar jag alternativen. Finns naturligtvis möjlighet att ge flera och egna förslag</t>
  </si>
  <si>
    <t>Frågan om att anpassa oss till Fi/No och sänka poäng för hund som har arbetstid som understiger 200 min får vi fundera på i den fortsatta dialogen Fi/N0</t>
  </si>
  <si>
    <t>Är det någon klubb som skulle behöva tillämpa regler om kompensation av faktisk GPSuppgift med hänsyn till starkt kuperad terräng ?</t>
  </si>
  <si>
    <t>Kan vi nöja oss med att konstatera att vi får tänka på hur vi bedömer hundens tempo vid starkt kuperad terräng ?</t>
  </si>
  <si>
    <t>Lite kompletteringsfrågor utifrån era kommentarer om några avsnitt/defintioner.</t>
  </si>
  <si>
    <t>Fråga nedan om detta med 1.3  Starkt kuperad terräng
Är terrängen starkt kuperad ska domaren uppskatta den verkliga sträckan som hunden tillryggalagt. Uppskattningen sker genom att faktiska sträckor enligt pejl kan räknas upp med en faktor för att kompensera stark lutning dvs 50% lutning eller eller mer. Vid 50% lutning är en teoretisk korrigeringsfaktor 10%. (t ex SkogsForsk terrängtypschema för skogsarbete). Styrelsen för respektive lokalklubb har att ta aktiv ställning till om det finns terrängtyper inom klubbens verksamhetsområde som motiverar korrigeringsfaktor eller ej. Om det finns sådana områden bör styrelsen fastställa uppräkningsprocent så att samtliga hundar bedöms likvärdigt inom samma område oberoende av domare.</t>
  </si>
  <si>
    <r>
      <t xml:space="preserve">2.1 Användande av bil
Förslag </t>
    </r>
    <r>
      <rPr>
        <b/>
        <sz val="11"/>
        <color indexed="8"/>
        <rFont val="Calibri"/>
        <family val="2"/>
      </rPr>
      <t>överlämnat till Provdata/hitta älghundansvariga</t>
    </r>
  </si>
  <si>
    <r>
      <rPr>
        <b/>
        <sz val="11"/>
        <color indexed="8"/>
        <rFont val="Calibri"/>
        <family val="2"/>
      </rPr>
      <t>Texten om älgarbetstid får vi jobba med när vi klarat ut hur det ska vara och när vi vet hur Fi/No tänker</t>
    </r>
    <r>
      <rPr>
        <sz val="11"/>
        <color theme="1"/>
        <rFont val="Calibri"/>
        <family val="2"/>
      </rPr>
      <t>. Vi får har den frågan också vilkande tills vi jobbat igenom allt t ex provtider och hur avslut av prov ska ske med hänsyn till mörker etc. Tror vi ska kolla mer hur Fi/No hanterar brytningar dvs 2 min eller mer. Nu är deras lösning mycket knuten till att de har älgarbetstid utöver provtid.                                                                                                                     2.2 Arbetstid (älgarbetstid)
Med älgarbetstid menas den tid då hunden självständigt arbetar med älg från det hunden hittat älg. Fast- och gångståndsskall, förföljande och återgång till provgrupp ingår i älgarbetstid. Om hunden gör avbrott i älgarbetet som är längre än två (2) minuter (t ex kommer till provgruppen och stannar där innan den återgår till älgarbete, slutar skälla och uppehåller sig tyst vid älgen eller avbryter förföljande för att uppsöka gårdar, tamdjur etc.) räknas detta som brytning. Den tiden ingår inte i arbetstid. Det finns alltså skillnad mellan arbetstid jämfört med provtid. Älgarbetstid/provtid kan pågå 120 minuter efter mörkrets inbrott men då endast ett fåtal moment som kan poängsättas. (se 3.3)</t>
    </r>
  </si>
  <si>
    <t xml:space="preserve">Ska återgång mätas verklig löpsträcka från det hunden vänder till dess hunden är tillbaka hos provgruppen </t>
  </si>
  <si>
    <t>22 a</t>
  </si>
  <si>
    <t>1 ?</t>
  </si>
  <si>
    <t>2 ?</t>
  </si>
  <si>
    <t>3 ?</t>
  </si>
  <si>
    <t>4 ?</t>
  </si>
  <si>
    <t>5 ?</t>
  </si>
  <si>
    <t>6 ?</t>
  </si>
  <si>
    <t>7 ?</t>
  </si>
  <si>
    <t>8 ?</t>
  </si>
  <si>
    <t>9 ?</t>
  </si>
  <si>
    <t>Sen kommer Provtidens konstruktion mm som jag vill ni läser och funderar och kommenterar.</t>
  </si>
  <si>
    <t>Kapitel 4 och 5 är Excelarken utkast per moment och så har vi kvar dialogen om koefficientfördelning (men den tar vi när vi även fått inspel av våra grannar)</t>
  </si>
  <si>
    <t>Så kan det ju naturligtvis vara att ni vill lägga egna förslag på texter etc. Det kan ni göra i kommentarskolumnen till höger om resp avsnitt ELLER nedanstående rader.</t>
  </si>
  <si>
    <r>
      <rPr>
        <b/>
        <sz val="11"/>
        <color indexed="8"/>
        <rFont val="Calibri"/>
        <family val="2"/>
      </rPr>
      <t>Defintioner/tillämpningar</t>
    </r>
    <r>
      <rPr>
        <sz val="11"/>
        <color theme="1"/>
        <rFont val="Calibri"/>
        <family val="2"/>
      </rPr>
      <t xml:space="preserve">  Det är några av definitonerna som jag vill fråga om. I utkast 2 finns ett antal texter som jag tänker ska ligga i definitioner/tillämpningar, Innebär att vi i momenttexten anger begrepp och hänvisar till punkt som ger definition. Jag har lagt in moment 1 i bilagan med inledande regeltext så ni ser hur jag tänker)</t>
    </r>
  </si>
  <si>
    <t>10 ?</t>
  </si>
  <si>
    <t>1.1</t>
  </si>
  <si>
    <t>1.2</t>
  </si>
  <si>
    <t>1.3</t>
  </si>
  <si>
    <t>1.4</t>
  </si>
  <si>
    <t>32 a</t>
  </si>
  <si>
    <t>32 b</t>
  </si>
  <si>
    <t>När vi väljer alternativet med minuspoäng för alltför långt förföljande måste vi fundera på hur göra vid flera upptag. Statistiskt är det bäst att väga samman vid flera upptag under dagen. Föreslår därför "Vid flera uptpag skall momentet poängberäknas efter genomsnittspoäng från samtliga upptag"   OK ?</t>
  </si>
  <si>
    <t>27 a</t>
  </si>
  <si>
    <t>27 b</t>
  </si>
  <si>
    <t>Efter övervägande vill vi ha genomsnitt</t>
  </si>
  <si>
    <t>Efter övervägande vill vi ha som nuvarande svenska regler</t>
  </si>
  <si>
    <t>Efter övervägande vill vi ha avdrag genom hela poängskalan vid upptag som står så det ger poäng kombinerat med skenupptag.</t>
  </si>
  <si>
    <t>2 Defintioner/tillämpningar (Ni behöver inte "rösta" igen på alla punkterna utan ni kan avgränsa till de punkter ni vill kommentera. Även ge förslag till justeringar. Några punkter (grön,gul röda)  är så pass förändrade nya så bra om ni tycker till</t>
  </si>
  <si>
    <t>Finland och Norge har genomsnitt. Starkt avvikande sökturer ingår inte.  Björnhundklubben har ställt fråga om det skulle skilja mycket mellan allmänhet jämfört genomsnitt. Därför bra att fundera på.                            Fördel med genomsnitt är att det blir mer enhetlig hantering över hela landet och inom samtliga provområden. Genomsnitt bedöms ge ett säkrare statistiskt underlag. På samma sätt som i Norge kan Provdata räkna ut genomsnitt utifrån domarens händelserapportering. Skogskortet ska anpassas (Finland och Norge har samma skogskort). Därför enkelt för domaren att rapportera in fakta och få hjälp av systemet att räkna ut genomsnittsvärde. Sökturer i allmänhet är ett mer oprecist begrepp och ställer krav på mer arbete av provläsare m fl att granska domarens poängsättning. Att använda genomsnitt underlättar alltså för flera adm funktioner. Dessutom blir det enhetlighet inom norden.</t>
  </si>
  <si>
    <r>
      <t xml:space="preserve">I dagens regler tilldelas en söktur som överstiger 30 min 5 p. Denna poäng vägs sedan samman med övriga sökturers poäng i en bedömning av sök i allmänhet. Sökturen poängsätts och vägs sedan samman med övriga sökturer (om det inte är en avvikande söktur).  Ska vi göra likadant i nya reglerna med korrigering vid alltför lång tid ? </t>
    </r>
    <r>
      <rPr>
        <u val="single"/>
        <sz val="11"/>
        <color indexed="8"/>
        <rFont val="Calibri"/>
        <family val="2"/>
      </rPr>
      <t>Justering med poängavdrag görs i så fall för varje enskild tur</t>
    </r>
    <r>
      <rPr>
        <sz val="11"/>
        <color theme="1"/>
        <rFont val="Calibri"/>
        <family val="2"/>
      </rPr>
      <t xml:space="preserve"> som överstiger tidsgränsen. Efter korrigering av poäng för den enskilda turen räknas sedan alla turers poäng samman till genomsnitt (såvida inte sökturen är starkt avvikande avstånd/sträcka). Alternativet motsvarar hur vi idag använder 5 p</t>
    </r>
  </si>
  <si>
    <r>
      <t xml:space="preserve">Ska vi göra ett poängavdrag sedan vi räknat ut vad totala poängsumman för momentets delkriterier (tempo, sökmönster, avstånd och söksträcka) skulle vara utan tidsfel ?  Innebär att vi </t>
    </r>
    <r>
      <rPr>
        <u val="single"/>
        <sz val="11"/>
        <color indexed="8"/>
        <rFont val="Calibri"/>
        <family val="2"/>
      </rPr>
      <t>räknar samman alla sökturernas genomsnittsvärden till en utgångspoäng</t>
    </r>
    <r>
      <rPr>
        <sz val="11"/>
        <color theme="1"/>
        <rFont val="Calibri"/>
        <family val="2"/>
      </rPr>
      <t>.</t>
    </r>
    <r>
      <rPr>
        <u val="single"/>
        <sz val="11"/>
        <color indexed="8"/>
        <rFont val="Calibri"/>
        <family val="2"/>
      </rPr>
      <t xml:space="preserve"> Efter det sker poängavdrag om någon enstaka söktur överstiger den satta tidsgränsen</t>
    </r>
    <r>
      <rPr>
        <sz val="11"/>
        <color theme="1"/>
        <rFont val="Calibri"/>
        <family val="2"/>
      </rPr>
      <t xml:space="preserve"> </t>
    </r>
  </si>
  <si>
    <r>
      <t xml:space="preserve">Tänker vi att </t>
    </r>
    <r>
      <rPr>
        <u val="single"/>
        <sz val="11"/>
        <color indexed="8"/>
        <rFont val="Calibri"/>
        <family val="2"/>
      </rPr>
      <t>avdraget endast ska ske om genomsnittstiden för alla sökturer överstiger de satta gränserna</t>
    </r>
    <r>
      <rPr>
        <sz val="11"/>
        <color theme="1"/>
        <rFont val="Calibri"/>
        <family val="2"/>
      </rPr>
      <t xml:space="preserve"> ? Innebär att det kan finnas sökturer som överstiger satt tidsgräns men totalsummeringen överstiger inte gränsen. Dvs en annan modell än dagens regler.</t>
    </r>
  </si>
  <si>
    <t>Tabellen för tempo har jag inte ändrat eftersom det fanns synpunkter dels att dra isär och dels att sänka 8 km/tim till 7 km/tim. Är det ok att låta tabellen stå ? Om inte ber jag berörda klubbar att ta fram ett konkret förslag.</t>
  </si>
  <si>
    <t>I dagens regler ger vi 0 i moment tempo om hunden konstateras ha övergett provgrupp. Är det ok att göra samma sak i nya reglerna?   Innebär för en hund som har utmärkta sökturer och sedan överger provgrupp att den i så fall får 7,5 p före koefficientuppräkning. Ger samma resultat som Finland tillämpar i så fall (max 8 poäng vid bilhämtning). När ni svarar på denna fråga kolla först förslag till moment 10. 0 i mom 10 för hämtning med bil ger inte samma avdrag som det gör idag.</t>
  </si>
  <si>
    <t>Det finns en majoritet för att reglerna ska sänka hundens poäng i momentet sök om hunden i sitt sökarbete, stannar kvar hos provgruppen lång tid eller flera gånger innan den går ut på ny söktur -  Det finns frågor om vad som är lång tid etc. I stället för tid föreslår jag att man i tumregel om sökets effektivitet lägger in ett mått som är förhållandet mellan tillgänglig söktid och faktisk söktid. Måttet kommer att framgå automatiskt då domaren redovisar tid för faktiska sökturer. Tiden för hund i närhet av provgrupp ställs då mot total söktid. Titta i moment 1 i tumregel sök så ser ni hur jag tänker. Är det OK att använda en effektivetskvot ?</t>
  </si>
  <si>
    <t>Är förslagna procentnivåer i tumregel sökmönster 1 - 6 poäng  (15, 30 och mer än 30 %) ok ?</t>
  </si>
  <si>
    <t>När det gäller bilhämtning har jag lagt in skrivning om hur och när hämtning normalt får ske. Principen att det är ok om det är verklig fara för hunden etc. Den sökturen ingår inte. För övrigt bilhämtning endast ok då hunden övergett provgrupp dvs först efter 90 min. Är utkastet till regel (rödtext H 48) OK ?</t>
  </si>
  <si>
    <t>Är bilhämtning ok då hunden jagar annat vilt än älg? (se VBÄKs kommentar VBÄK: Undantag om hunden hämtas efter att ha jagat annat vilt.)</t>
  </si>
  <si>
    <t>Är förtydligande att det endast är vid bedömning av tempo som domaren ska beakta vid brant och starkt kuperad terräng  (text H 52) OK ?</t>
  </si>
  <si>
    <t xml:space="preserve">Förslag från ÖSÄK om alternativ bedömning sök (stämmer inte med nordiska så inte riktigt inom ramen för Rapport 1): Ska detta förslag vara underlag för utveckling ?   Söktur på 25 min = 10 p, avvikande på 5 min upp eller ner = 8 p, avvikande på 10 min upp eller ner = 6 p, avvikande på 15 min upp eller ner = 4 p, avvikande på 20 min upp eller ner = 2 p, sökturer på 1-5 min = 1 p </t>
  </si>
  <si>
    <t>Förmåga att finna älg ett svårt moment och den stora frågan hur vi ska göra för att finna en modell som är så tydlig att våra domare kan hantera bedömningen i momentet på ett enhetligt sätt. Vi har tid att diskutera inledande text dvs om vi ska ha med text om vindvittring och spårsök eller ej. Jag har gjort en del förändringar för att på så sätt testa hur vi resonerar. Det finns ingen majoritet för varken ja eller nej i de två varianter jag ställde upp i förra frågemallen. Jag har ställt en del frågor till Fi/No och kommer att få återkomma om vad de svarar och tänker. Tror detta är ett av de moment som vi kommer få använda mest tid för. Ser för övrigt att vildsvinsreglerna tagit bort mom förmåga att finna....</t>
  </si>
  <si>
    <t xml:space="preserve">Mest systematiskt är att följa Finländska/Norska modellen och att använda flera parametrar vid bedömning (avstånd till upptagsplats, hundens uttag (längsta avstånd från PG under upptagssöket) - båda fågelavstånd), upptagssträckans längd, avstånd fågelväg från platsen för släpp vid provstart och upptagsplats, resp hur lång PG rört sig sedan första släpp).  Norge har svarat att "både Moment 1 og Moment skal bedømmes hver for seg, men det er også, som reglene sier, riktig å legge til grunn mange av de samme kriteriene i begge momentene. Slik vi ser det, så er kvaliteten i søket avgjørende for å finne elg, og vi mener at mye av det hunden gjør i søk skal legges til grunn for å vurdere evne til å finne elg. Så må dommer vurdere hvor godt hunden utnytter sine søksturer for å faktisk finne elgen. Dette går rett inn i M2. I det øyeblikket en hund har funnet et ok spor, eller fått et godt overvær, så tenker vi at den faktisk har funnet elgen. Da er det bare spørsmål om hvor fort hunden er hos elgen".  </t>
  </si>
  <si>
    <t>VBÄK har föreslagit - vad tycker ni ?: I kriterierna till förmåga finna älg ska även läggas in hänsyn till motvind eller medvind, sökmönster, löpsträcka, finns spår i närheten - men detta ger ju lägre poäng</t>
  </si>
  <si>
    <t>ÖSÄK föreslår: Tumregeln 100 m/min är bra, men ta bort avstånden. En hund som hittar älg på 750 m efter 4 min har i mina ögon en utmärkt förmåga att finna älg. Avståndet är färdad sträcka.</t>
  </si>
  <si>
    <t>Hunden i exemplet rad 28 - ska den tilldelas 10 poäng i mom 2 ?</t>
  </si>
  <si>
    <t>VBÄK har ställt frågan: När ska domaren stöta älgen? Vi har tidigare att hunden ska ha getts tillfälle att arbeta med älgen i 90 minuter innan älgkontakt/stöt kan genomföras. Om hunden fått sina poäng i moment 3 och har arbetat med älgen i 90 min kan stöt genomföras.</t>
  </si>
  <si>
    <t>DÄK har sagt nej till Norska men sagt att man kan tänka sig att ge mer poäng för fast ståndskall 90 min efter förflyttning upp till 1 000 m än vad dagens regler ger. Jag har inte skrivit in något konkret förslag. Ställer fråga om vi ska fundera på DÄKs och VBÄKs förslag? (dvs inte lika högt som norska men bättre betalt än idag vad den prestationen får idag ? (se alternativ i mom 4 excel)</t>
  </si>
  <si>
    <t>22 b</t>
  </si>
  <si>
    <t>27 c</t>
  </si>
  <si>
    <t>Enligt svaren är det alternativet med minuspoäng för alltför långa förföljanden som fick en svag majoritet. Alltså versionen att långt förföljande ska markeras oberoende av om hunden får stopp på älgen eller inte. Föreslår att då att korrigering för alltför långa förföljanden får en egen beteckning (L 1 till L 3) med olika poängavdrag. En fördel med denna konstruktion är att Finland och Norge (som inte är så sugna på att straffa hundar med långt förföljande) ändå kan markera långa förföljanden även om det inte blir poängavdrag hos dem. Genom detta kan avelsvärdering ske gemensamt.</t>
  </si>
  <si>
    <t>I tidigare synpunkter inför rapport 1 fanns åsikt hos fler klubbar om att det ska räcka med kortare förföljandesträcka. Det kan vara så att Finland initierar den frågan utifrån att de idag lägger samman flera upptag men diskuterar gå över till enskilt bästa förföljande.  Kan vi nöja oss med förföljande på fyra (4) kilometer (Kol J i excel mom 5) ?</t>
  </si>
  <si>
    <t>Stor majoritet för att text om hämtning med bil var ok, men flera har frågat vilken text jag avsåg. Därför kommer den på nytt. Jag har också lagt till en text som ni kanske tycker verkar knepig men det bjuder jag på (stövarreglerna har ungefär denna text)</t>
  </si>
  <si>
    <r>
      <t xml:space="preserve">Majoritet vill inte ha krav på ståndskall vid provet slut för högsta poängen. jag  förelsår att vi väntar med slutligt ställningstagande tills vi vet vad Norge tycker men även om hur vi konstruerar mom 10. I nu översänt förslag mom 10 får en hund som skällt hela dagen och skäller fast ståndskall vid provets slut K i delkriteriet samarbete vid återgång. Det är naturligt eftersom hunden inte kunnat prövas på detta. En kompensation för detta skulle kunna vara att kräva att det är fast stånd vid provtidens slut för poäng 9 och 10. Skulle vi dessutom nöja oss med 10 poäng för mom 10 skulle mom 6 kunna få 15 och då skulle det poängmässigt bli likvärdigt mellan hund som inte kunnat prövas jämfört med hund som visat utmärkt återgång.  Här krävs också dialog med Finland och Norge om vi ska förslag hitta en gemensam lösning. </t>
    </r>
    <r>
      <rPr>
        <u val="single"/>
        <sz val="11"/>
        <color indexed="8"/>
        <rFont val="Calibri"/>
        <family val="2"/>
      </rPr>
      <t>Kan vi utifrån den situationen ha frågan om ståndskall vid provets slut öppen</t>
    </r>
    <r>
      <rPr>
        <sz val="11"/>
        <color theme="1"/>
        <rFont val="Calibri"/>
        <family val="2"/>
      </rPr>
      <t>?</t>
    </r>
  </si>
  <si>
    <t>VBÄK har lagt förslag enligt nedan och läget är ju som de skriver. Finland och Norge har inte börjat bryta arm ännu om de kan enas eller inte så mitt förslag att vi väntar med att ta slutlig ställning om vad som ska gälla i mom 6 (så som rapport 1 lagt fast). Frågan öppen alltså. Hoppas det OK ??</t>
  </si>
  <si>
    <t>Ska återgång mätas fågelväg från gruppens aktuella position till den position då hunden vänder ?</t>
  </si>
  <si>
    <t>Är det förslaget om 15 poäng som bör vara huvudalternativ ?</t>
  </si>
  <si>
    <t>6.1</t>
  </si>
  <si>
    <t>6.2</t>
  </si>
  <si>
    <t>6.3</t>
  </si>
  <si>
    <t>6.4</t>
  </si>
  <si>
    <t>6.5</t>
  </si>
  <si>
    <t>6.6</t>
  </si>
  <si>
    <t>6.7</t>
  </si>
  <si>
    <t>6.8</t>
  </si>
  <si>
    <t>6.9</t>
  </si>
  <si>
    <t>6.10</t>
  </si>
  <si>
    <t>6.11</t>
  </si>
  <si>
    <t>6.12</t>
  </si>
  <si>
    <t>6.13</t>
  </si>
  <si>
    <t>6.14</t>
  </si>
  <si>
    <t>6.15</t>
  </si>
  <si>
    <t>6.16</t>
  </si>
  <si>
    <t>6.17</t>
  </si>
  <si>
    <t>6.18</t>
  </si>
  <si>
    <t>6.19</t>
  </si>
  <si>
    <t>6.20</t>
  </si>
  <si>
    <t>6.21</t>
  </si>
  <si>
    <t>6.22</t>
  </si>
  <si>
    <t>6.23</t>
  </si>
  <si>
    <t>2.1 ?</t>
  </si>
  <si>
    <t>2.2 ?</t>
  </si>
  <si>
    <t>2.3 ?</t>
  </si>
  <si>
    <t>2.4 ?</t>
  </si>
  <si>
    <t>2.5 ?</t>
  </si>
  <si>
    <t>2.6 ?</t>
  </si>
  <si>
    <t>2.7 ?</t>
  </si>
  <si>
    <t>2.9 ?</t>
  </si>
  <si>
    <t>Prisnivå kapitel 5 är den ok ?</t>
  </si>
  <si>
    <t>Är följande avsnitt/texter i inledande gemensamma regler för alla tre regelsystemen OK? Det är frågan för alla följande rader (fråga 53 - 62):</t>
  </si>
  <si>
    <t>Inledande förutsättningar regler löshund</t>
  </si>
  <si>
    <t>Kan jag få ert mandat att utreda med rasavelsgruppen om vad som ger bäst underlag för avelsutvärdering. Antingen att sökturerna för alla kriterier (tempo, sökmönster, avstånd och söksträckor) beräknas i genomsnitt som Finland/Norge eller allmänhet som vi haft i Sverige ?  (stark avvikande sökturer ingår inte)</t>
  </si>
  <si>
    <r>
      <t xml:space="preserve">Jag har lagt in förslaget om vindförhållanden i texten, övriga kriterier framgår förutom detta med spår i närheten. Av inledande bestämmelser framgår att det inte är ok att släppa på spår eller i närhet. </t>
    </r>
    <r>
      <rPr>
        <u val="single"/>
        <sz val="11"/>
        <rFont val="Calibri"/>
        <family val="2"/>
      </rPr>
      <t>Följdfråga då om vi ska skriva ngt om att domaren ska försöka bedöma svårigheterna för hunden att hitta älgen där den stod jämfört med platsen för släpp</t>
    </r>
    <r>
      <rPr>
        <sz val="11"/>
        <rFont val="Calibri"/>
        <family val="2"/>
      </rPr>
      <t xml:space="preserve"> ? (en hund ska ju i god vind enkelt hitta en älg på minst 500 m men om det är kav lugnt eller störtregn eller hård byig vind som växlar riktning etc etc ???</t>
    </r>
  </si>
  <si>
    <t>27 d</t>
  </si>
  <si>
    <t>Har jag mandat att samråda med rasavelsgruppen om vilken princip som ger bäst underlag för avelsutvärdering ?</t>
  </si>
  <si>
    <t>Även i detta moment måste vi fundera hur göra när det är flera upptag med flera förföljanden. Jag har skrivit poäng i genomsnitt. Det långa förföljandet markeras och blir då uppföljnings-/utvärderingsbart. OK ?.</t>
  </si>
  <si>
    <t>34 b</t>
  </si>
  <si>
    <t>34 a</t>
  </si>
  <si>
    <r>
      <t xml:space="preserve">Förföljande och återgång är älgarbete och får endast avbrytas av hunden själv. Hundens återgång ska prövas tillräckligt (observera krav för poäng i moment 10). Har hunden i sitt förföljande passerat livligt trafikerad väg, järnväg eller annan passage som medför fara för hundens liv, får provgruppen möta upp hunden vid faromomentet. Förutsatt att hunden visat återgång tillbaka till gruppen får hunden tillgodoräkna sig detta som återgångssträcka. </t>
    </r>
    <r>
      <rPr>
        <sz val="11"/>
        <color indexed="10"/>
        <rFont val="Calibri"/>
        <family val="2"/>
      </rPr>
      <t>Det är också tillåtet att bevaka att hunden tar sig tillbaka över hindret och fortsätter sin återgång. Provgruppen återvänder sedan omgående tillbaka till utgångsplatsen</t>
    </r>
    <r>
      <rPr>
        <sz val="11"/>
        <color theme="1"/>
        <rFont val="Calibri"/>
        <family val="2"/>
      </rPr>
      <t>. Är röda tillägget OK ?</t>
    </r>
  </si>
  <si>
    <r>
      <t xml:space="preserve">Frågan om arbetstid ställde jag i mom 4 dvs om den kan vara vilande eller inte. Detta tills vi har pratat om provtidens konstruktion och hur hantera hundar som bryter/jojjar. </t>
    </r>
    <r>
      <rPr>
        <u val="single"/>
        <sz val="11"/>
        <color indexed="8"/>
        <rFont val="Calibri"/>
        <family val="2"/>
      </rPr>
      <t>Förslag alltså att vi tar ställning till krav på älgarbetstid eller inte senare i processen</t>
    </r>
    <r>
      <rPr>
        <sz val="11"/>
        <color theme="1"/>
        <rFont val="Calibri"/>
        <family val="2"/>
      </rPr>
      <t xml:space="preserve"> på samma sätt som koefficientfördelning  </t>
    </r>
    <r>
      <rPr>
        <u val="single"/>
        <sz val="11"/>
        <color indexed="8"/>
        <rFont val="Calibri"/>
        <family val="2"/>
      </rPr>
      <t>Är det OK</t>
    </r>
    <r>
      <rPr>
        <sz val="11"/>
        <color theme="1"/>
        <rFont val="Calibri"/>
        <family val="2"/>
      </rPr>
      <t xml:space="preserve"> ?</t>
    </r>
  </si>
  <si>
    <t>Förslagets upplägg gör att hundar som tagit upp älg vid första söktur och skäller älg vid provtidens slut (har nått förföljandesträcka mellan stötningarna) Då kan ingen återgång prövas och inte heller någon poäng utdelas för återgång. Den hunden kan inte nå maximal poäng i momentet (om man inte ger "kompensationspoäng för K. När ni funderar på detta, fundera även på alternativet att införa krav på fast ståndskall vid provet slut i mom 6. Det skulle vara en kompensation för hundar som ställer om trots domarens hårda stötningar för att få älgen i flykt.</t>
  </si>
  <si>
    <t>Så är det frågan om hur mäta återgång, jag tror inte det är bra att mäta hur lång förföljandesträcka hunden har innan den vänder. Det skulle kunna öppna för att provgruppen åker efter hunden och att den ändå poängsätts enligt förföljandesträcka ?</t>
  </si>
  <si>
    <t xml:space="preserve">Ska förslaget till mom 10 med 10 poäng vara utgångsläge i den fortsatta utvecklingsdialogen ? (vilket ger lika som Fi/No men även fördela 0,5 koeff till annat mom) </t>
  </si>
  <si>
    <t>Jag vill ändå passa på att sondera åsiktsläget idag. Ett exempel: Hunden har sökt i två timmars tid, snävt oftast inom 150 m och ofta på mark den redan sökt av/bakom provgrupp och dessutom långa tider kvar hos provgrupp. Helt plötsligt drar hunden iväg över 800 meter och inom 8 minuter skäller den på älg.</t>
  </si>
  <si>
    <r>
      <rPr>
        <u val="single"/>
        <sz val="11"/>
        <color indexed="8"/>
        <rFont val="Calibri"/>
        <family val="2"/>
      </rPr>
      <t xml:space="preserve">Så kära vänner har vi klarat av en massa saker </t>
    </r>
    <r>
      <rPr>
        <sz val="11"/>
        <color theme="1"/>
        <rFont val="Calibri"/>
        <family val="2"/>
      </rPr>
      <t>MEN vi har ju också flera delar i kommande provbok. Jag har börjat göra ett utkast och det är just ett utkast. En del skrivningar har jag redan frågat om men det finns mycket nytt att fundera på. Jag har inte gjort detaljfrågor utan jag tänker att ni reagerar på texten och noterar vad som behöver förtydligas eller är fel. Utifrån er reaktion tänker jag att vi med hänsyn till Coronan får fortsätta med frågor/svar tills vi känner att vi har ett dokument som vi är överens om i struktur. Sedan måste vi läsa och läsa igen och varje gång kommer vi att upptäcka tankeluckor eller otydligheter eller att samma sak står två gånger etc. Vi behöver också jobba med att få ner textmassan dvs finjobba med texternas begriplighet.                                            Frågar per avsnitt och inte detaljfrågor. Ni får redovisa vad som behöver diskuteras: Avser först dokumentet inledande provtext i utkastet till regelbok.</t>
    </r>
  </si>
  <si>
    <t xml:space="preserve">Text jaktprovsregler kapitel 1 och 6 har ni redan tyckt till om i förra svarsomgången. Jag har har justerat texterna så som jag tolkat era svar och kommentarer. Läs igenom lite snabbt. Det finns en del nya texter som är bra om ni ger feed back på. I regeltexten för varje moment tänker jag referera till kapitel 6 dvs respektive definition (se exempel mom 1 i kapitel 5). Förslag till SKK är att SÄK får mandat att justera detta kapitel 6 när det visar sig att det finns tvetydigheter i texten (för det kommer det att göra även om vi är jättenoga). </t>
  </si>
  <si>
    <r>
      <t>Så är det detta med poängsättning vid flera upptag. Stor majoriet till genomsnitt som Finland och tveksam till Norska (</t>
    </r>
    <r>
      <rPr>
        <u val="single"/>
        <sz val="11"/>
        <color indexed="8"/>
        <rFont val="Calibri"/>
        <family val="2"/>
      </rPr>
      <t>princip förtydligas i mail</t>
    </r>
    <r>
      <rPr>
        <sz val="11"/>
        <color theme="1"/>
        <rFont val="Calibri"/>
        <family val="2"/>
      </rPr>
      <t>). Ja till att ha kvar så som vi alltid gjort dvs 10 p kan sänkas till 8 p om två skenupptag. Lite osäkert läge om alternativet att sänka inom hela poängskalan. Även här vill jag att vi funderar på vad som är bäst statistikunderlag för avelsutvärdering..så jag blir lite tjurig..prata gärna med era avelspersoner om hur värdera på bästa sätt.</t>
    </r>
  </si>
  <si>
    <t>27 e</t>
  </si>
  <si>
    <t>Efter övervägande vill vi ha genomsnitt med värdering enligt Norsk metod</t>
  </si>
  <si>
    <t>25 b</t>
  </si>
  <si>
    <t>25a</t>
  </si>
  <si>
    <r>
      <t>Norrbotten har lämnat förslag enligt</t>
    </r>
    <r>
      <rPr>
        <b/>
        <sz val="11"/>
        <color indexed="8"/>
        <rFont val="Calibri"/>
        <family val="2"/>
      </rPr>
      <t xml:space="preserve"> KOL N i mom 3</t>
    </r>
    <r>
      <rPr>
        <sz val="11"/>
        <color theme="1"/>
        <rFont val="Calibri"/>
        <family val="2"/>
      </rPr>
      <t>, ska detta förslag vara bas för fortsatt utvecklingsarbete?</t>
    </r>
  </si>
  <si>
    <t>Sammanställning steg 5.2 (regler utkast 2) om moment 1 -10 och utkast vissa texter</t>
  </si>
  <si>
    <r>
      <rPr>
        <sz val="11"/>
        <color indexed="10"/>
        <rFont val="Calibri"/>
        <family val="2"/>
      </rPr>
      <t>VBÄK</t>
    </r>
    <r>
      <rPr>
        <sz val="11"/>
        <color theme="1"/>
        <rFont val="Calibri"/>
        <family val="2"/>
      </rPr>
      <t>: 2.8</t>
    </r>
  </si>
  <si>
    <t>GÄK: Vi måste ju få ta ställning till grannarnas förslag.</t>
  </si>
  <si>
    <r>
      <rPr>
        <sz val="11"/>
        <color indexed="10"/>
        <rFont val="Calibri"/>
        <family val="2"/>
      </rPr>
      <t>BjhK</t>
    </r>
    <r>
      <rPr>
        <sz val="11"/>
        <color theme="1"/>
        <rFont val="Calibri"/>
        <family val="2"/>
      </rPr>
      <t xml:space="preserve">: Vore bra om vi fick samma </t>
    </r>
    <r>
      <rPr>
        <sz val="11"/>
        <color indexed="10"/>
        <rFont val="Calibri"/>
        <family val="2"/>
      </rPr>
      <t>GÄK</t>
    </r>
    <r>
      <rPr>
        <sz val="11"/>
        <color theme="1"/>
        <rFont val="Calibri"/>
        <family val="2"/>
      </rPr>
      <t>: Vi är kluven inom GÄK, tycker dock att det bör vara lika mellan länderna.</t>
    </r>
  </si>
  <si>
    <r>
      <rPr>
        <sz val="11"/>
        <color indexed="10"/>
        <rFont val="Calibri"/>
        <family val="2"/>
      </rPr>
      <t>GÄK</t>
    </r>
    <r>
      <rPr>
        <sz val="11"/>
        <color theme="1"/>
        <rFont val="Calibri"/>
        <family val="2"/>
      </rPr>
      <t>: Bra kompromiss</t>
    </r>
  </si>
  <si>
    <t>1.4.3   Motorfordon
jag klipper in text om att bilen ej får användas för att genskjuta, hämta eller som hjälpmedel för att hjälpa hunden till högre poäng. Är det ok ?</t>
  </si>
  <si>
    <r>
      <t xml:space="preserve">GÄK: </t>
    </r>
    <r>
      <rPr>
        <sz val="11"/>
        <rFont val="Calibri"/>
        <family val="2"/>
      </rPr>
      <t>Det krävs 90 min fast stånd för att hunden ska tilldelas ett förstapris så då är det viktigt att inte stöta före 90 min. Har du 50 min fast och 40 gångstånd och stöter. Hunden ställer om  och du stöter efter 30 min till och det blir sken utan nån omställning och dagen är slut så har du fått ihop 80 min fast stånd vilket räcker till ett andrapris. Så 90 min fast stånd ska det vara före stöt. Större chans för ett första pris. Sammanlagd fast stånd avses.</t>
    </r>
    <r>
      <rPr>
        <sz val="11"/>
        <color indexed="10"/>
        <rFont val="Calibri"/>
        <family val="2"/>
      </rPr>
      <t xml:space="preserve"> JähK: </t>
    </r>
    <r>
      <rPr>
        <sz val="11"/>
        <rFont val="Calibri"/>
        <family val="2"/>
      </rPr>
      <t>Samma kommentar som GÄK.</t>
    </r>
  </si>
  <si>
    <r>
      <rPr>
        <sz val="11"/>
        <color indexed="10"/>
        <rFont val="Calibri"/>
        <family val="2"/>
      </rPr>
      <t>BjhK</t>
    </r>
    <r>
      <rPr>
        <sz val="11"/>
        <color theme="1"/>
        <rFont val="Calibri"/>
        <family val="2"/>
      </rPr>
      <t xml:space="preserve">: Bör ge lite högre än idag. </t>
    </r>
    <r>
      <rPr>
        <sz val="11"/>
        <color indexed="10"/>
        <rFont val="Calibri"/>
        <family val="2"/>
      </rPr>
      <t>GÄK och JähK</t>
    </r>
    <r>
      <rPr>
        <sz val="11"/>
        <color theme="1"/>
        <rFont val="Calibri"/>
        <family val="2"/>
      </rPr>
      <t>: Bör funderas mer på.</t>
    </r>
  </si>
  <si>
    <r>
      <rPr>
        <sz val="11"/>
        <color indexed="10"/>
        <rFont val="Calibri"/>
        <family val="2"/>
      </rPr>
      <t>GÄK och JähK</t>
    </r>
    <r>
      <rPr>
        <sz val="11"/>
        <color theme="1"/>
        <rFont val="Calibri"/>
        <family val="2"/>
      </rPr>
      <t>: Detta måste vara 100% tydligt i regeltext</t>
    </r>
  </si>
  <si>
    <r>
      <t>GÄK och JähK:</t>
    </r>
    <r>
      <rPr>
        <sz val="11"/>
        <rFont val="Calibri"/>
        <family val="2"/>
      </rPr>
      <t xml:space="preserve"> Upprepade brytningar och hunden inte återupptar ståndarbetet bryts provet. Se skrivningen i ruta 35 ang förföljande röd text.</t>
    </r>
  </si>
  <si>
    <r>
      <rPr>
        <sz val="11"/>
        <color indexed="10"/>
        <rFont val="Calibri"/>
        <family val="2"/>
      </rPr>
      <t>GÄK</t>
    </r>
    <r>
      <rPr>
        <sz val="11"/>
        <color theme="1"/>
        <rFont val="Calibri"/>
        <family val="2"/>
      </rPr>
      <t xml:space="preserve">: Vi vill ha effektiva ståndhundar och då passar inte det långa förföljandet in i bilden, 4 km passar utmärkt. </t>
    </r>
    <r>
      <rPr>
        <sz val="11"/>
        <color indexed="10"/>
        <rFont val="Calibri"/>
        <family val="2"/>
      </rPr>
      <t>JähK</t>
    </r>
    <r>
      <rPr>
        <sz val="11"/>
        <color theme="1"/>
        <rFont val="Calibri"/>
        <family val="2"/>
      </rPr>
      <t>: Samma svar som GÄK samt "gynnar de snabba omställarna som ofta inte får fullt på detta moment".</t>
    </r>
  </si>
  <si>
    <r>
      <rPr>
        <sz val="11"/>
        <color indexed="10"/>
        <rFont val="Calibri"/>
        <family val="2"/>
      </rPr>
      <t>GÄK</t>
    </r>
    <r>
      <rPr>
        <sz val="11"/>
        <color theme="1"/>
        <rFont val="Calibri"/>
        <family val="2"/>
      </rPr>
      <t xml:space="preserve">: Det är hunden vi ska bedöma och inte domarens kondition så vi tycker att hur vi tar oss närmare hunden för att kunna bedöma den är oväsentlig. Men vi ska inte missbruka bil. Blanda inte in tid och mer sträckor här utan använd sunt förnuft så kommer hunden att kunna bedömas så bra vi bara kan. ev har vi varg att ta hänsyn till. </t>
    </r>
    <r>
      <rPr>
        <sz val="11"/>
        <color indexed="10"/>
        <rFont val="Calibri"/>
        <family val="2"/>
      </rPr>
      <t>JähK</t>
    </r>
    <r>
      <rPr>
        <sz val="11"/>
        <color theme="1"/>
        <rFont val="Calibri"/>
        <family val="2"/>
      </rPr>
      <t>: Samma svar som GÄK med tillägg Vi vill ta oss närmare för att bevaka då vi har varg på många områden. Men tänk som sagt på att inte missbruka bilen!</t>
    </r>
  </si>
  <si>
    <r>
      <rPr>
        <sz val="11"/>
        <color indexed="10"/>
        <rFont val="Calibri"/>
        <family val="2"/>
      </rPr>
      <t>VBÄK</t>
    </r>
    <r>
      <rPr>
        <sz val="11"/>
        <color theme="1"/>
        <rFont val="Calibri"/>
        <family val="2"/>
      </rPr>
      <t xml:space="preserve">: Ej krav på ståndskall vid provslut. </t>
    </r>
    <r>
      <rPr>
        <sz val="11"/>
        <color indexed="10"/>
        <rFont val="Calibri"/>
        <family val="2"/>
      </rPr>
      <t>GÄK</t>
    </r>
    <r>
      <rPr>
        <sz val="11"/>
        <color theme="1"/>
        <rFont val="Calibri"/>
        <family val="2"/>
      </rPr>
      <t xml:space="preserve">: Nej, Krångligt, dessutom kan man måsta göra mycket hård stöt på slutet för att få till förföljandet. Detta är ju inte hundens fel! Dumt. JähK: Nej återigen. Det här med arbetstiden och blanda in olika moment för att få 10 p lägger vi ner. Det ska räcka med 200 min fast stånd för 10 p. Gör det bara krångligare och svårare. </t>
    </r>
    <r>
      <rPr>
        <sz val="11"/>
        <color indexed="10"/>
        <rFont val="Calibri"/>
        <family val="2"/>
      </rPr>
      <t>JähK</t>
    </r>
    <r>
      <rPr>
        <sz val="11"/>
        <color theme="1"/>
        <rFont val="Calibri"/>
        <family val="2"/>
      </rPr>
      <t>: Nej mycket dåligt förslag. Krångligt dessutom. Ibland måste du försöka stöta mycket hårt på slutet för att få till förföljandet. Detta är ju inte hundens fel.</t>
    </r>
  </si>
  <si>
    <r>
      <rPr>
        <sz val="11"/>
        <color indexed="10"/>
        <rFont val="Calibri"/>
        <family val="2"/>
      </rPr>
      <t>GÄK</t>
    </r>
    <r>
      <rPr>
        <sz val="11"/>
        <color theme="1"/>
        <rFont val="Calibri"/>
        <family val="2"/>
      </rPr>
      <t xml:space="preserve">: Varför ska inte vi i Sverige kunna utnyttja samma förutsättningar med dagens teknik? </t>
    </r>
    <r>
      <rPr>
        <sz val="11"/>
        <color indexed="10"/>
        <rFont val="Calibri"/>
        <family val="2"/>
      </rPr>
      <t>JähK</t>
    </r>
    <r>
      <rPr>
        <sz val="11"/>
        <color theme="1"/>
        <rFont val="Calibri"/>
        <family val="2"/>
      </rPr>
      <t>: Vi i Sverige ska kunna utnyttja dagens teknik på gångstånd.</t>
    </r>
  </si>
  <si>
    <r>
      <rPr>
        <sz val="11"/>
        <color indexed="10"/>
        <rFont val="Calibri"/>
        <family val="2"/>
      </rPr>
      <t>HäfäK</t>
    </r>
    <r>
      <rPr>
        <sz val="11"/>
        <color theme="1"/>
        <rFont val="Calibri"/>
        <family val="2"/>
      </rPr>
      <t xml:space="preserve">: Anser att pejl skall kunna användas för att konstatera skall </t>
    </r>
    <r>
      <rPr>
        <sz val="11"/>
        <color indexed="10"/>
        <rFont val="Calibri"/>
        <family val="2"/>
      </rPr>
      <t>GÄK och JähK</t>
    </r>
    <r>
      <rPr>
        <sz val="11"/>
        <color theme="1"/>
        <rFont val="Calibri"/>
        <family val="2"/>
      </rPr>
      <t>: Enbart fast stånd räknas då vi bedömer på pejl. Ej skalltid - måste klargöras till berörda.</t>
    </r>
  </si>
  <si>
    <r>
      <rPr>
        <sz val="11"/>
        <color indexed="10"/>
        <rFont val="Calibri"/>
        <family val="2"/>
      </rPr>
      <t>JähK</t>
    </r>
    <r>
      <rPr>
        <sz val="11"/>
        <color theme="1"/>
        <rFont val="Calibri"/>
        <family val="2"/>
      </rPr>
      <t>: Nuvarande regler, så är det i nuvarande regelverk.</t>
    </r>
  </si>
  <si>
    <r>
      <rPr>
        <sz val="11"/>
        <color indexed="10"/>
        <rFont val="Calibri"/>
        <family val="2"/>
      </rPr>
      <t>GÄK och JähK</t>
    </r>
    <r>
      <rPr>
        <sz val="11"/>
        <color theme="1"/>
        <rFont val="Calibri"/>
        <family val="2"/>
      </rPr>
      <t>: Om det är så att vi får jaga 120 min efter mörkrets inbrott så är det möjligen ok</t>
    </r>
  </si>
  <si>
    <r>
      <rPr>
        <sz val="11"/>
        <color indexed="10"/>
        <rFont val="Calibri"/>
        <family val="2"/>
      </rPr>
      <t>BÄK</t>
    </r>
    <r>
      <rPr>
        <sz val="11"/>
        <color theme="1"/>
        <rFont val="Calibri"/>
        <family val="2"/>
      </rPr>
      <t>: Samma som Norge</t>
    </r>
  </si>
  <si>
    <r>
      <rPr>
        <sz val="11"/>
        <color indexed="10"/>
        <rFont val="Calibri"/>
        <family val="2"/>
      </rPr>
      <t>GÄK och JähK</t>
    </r>
    <r>
      <rPr>
        <sz val="11"/>
        <color theme="1"/>
        <rFont val="Calibri"/>
        <family val="2"/>
      </rPr>
      <t xml:space="preserve">: Efter 90 min sammanlagd fast ståndtid. </t>
    </r>
    <r>
      <rPr>
        <sz val="11"/>
        <color indexed="10"/>
        <rFont val="Calibri"/>
        <family val="2"/>
      </rPr>
      <t>BÄK</t>
    </r>
    <r>
      <rPr>
        <sz val="11"/>
        <color theme="1"/>
        <rFont val="Calibri"/>
        <family val="2"/>
      </rPr>
      <t>: Fast stånd</t>
    </r>
  </si>
  <si>
    <r>
      <rPr>
        <sz val="11"/>
        <color indexed="10"/>
        <rFont val="Calibri"/>
        <family val="2"/>
      </rPr>
      <t>BÄK</t>
    </r>
    <r>
      <rPr>
        <sz val="11"/>
        <color theme="1"/>
        <rFont val="Calibri"/>
        <family val="2"/>
      </rPr>
      <t>: Duger om provläsare läst och godkänt 0:or och KEB</t>
    </r>
  </si>
  <si>
    <r>
      <rPr>
        <sz val="11"/>
        <color indexed="10"/>
        <rFont val="Calibri"/>
        <family val="2"/>
      </rPr>
      <t>BÄK</t>
    </r>
    <r>
      <rPr>
        <sz val="11"/>
        <color theme="1"/>
        <rFont val="Calibri"/>
        <family val="2"/>
      </rPr>
      <t>: Kontakt är älgarbete</t>
    </r>
  </si>
  <si>
    <r>
      <rPr>
        <sz val="11"/>
        <color indexed="10"/>
        <rFont val="Calibri"/>
        <family val="2"/>
      </rPr>
      <t>BÄK</t>
    </r>
    <r>
      <rPr>
        <sz val="11"/>
        <color theme="1"/>
        <rFont val="Calibri"/>
        <family val="2"/>
      </rPr>
      <t>: Stryk mom A sid 10</t>
    </r>
  </si>
  <si>
    <r>
      <rPr>
        <sz val="11"/>
        <color indexed="10"/>
        <rFont val="Calibri"/>
        <family val="2"/>
      </rPr>
      <t>BÄK</t>
    </r>
    <r>
      <rPr>
        <sz val="11"/>
        <color theme="1"/>
        <rFont val="Calibri"/>
        <family val="2"/>
      </rPr>
      <t>: Upptag på skadad älg är ett upptag</t>
    </r>
  </si>
  <si>
    <r>
      <rPr>
        <sz val="11"/>
        <color indexed="10"/>
        <rFont val="Calibri"/>
        <family val="2"/>
      </rPr>
      <t>VBÄK</t>
    </r>
    <r>
      <rPr>
        <sz val="11"/>
        <color theme="1"/>
        <rFont val="Calibri"/>
        <family val="2"/>
      </rPr>
      <t xml:space="preserve">: Nej </t>
    </r>
    <r>
      <rPr>
        <sz val="11"/>
        <color indexed="10"/>
        <rFont val="Calibri"/>
        <family val="2"/>
      </rPr>
      <t>GÄK aoch JähK</t>
    </r>
    <r>
      <rPr>
        <sz val="11"/>
        <color theme="1"/>
        <rFont val="Calibri"/>
        <family val="2"/>
      </rPr>
      <t xml:space="preserve">: Samma regler överallt. </t>
    </r>
    <r>
      <rPr>
        <sz val="11"/>
        <color indexed="10"/>
        <rFont val="Calibri"/>
        <family val="2"/>
      </rPr>
      <t>NÄK</t>
    </r>
    <r>
      <rPr>
        <sz val="11"/>
        <color theme="1"/>
        <rFont val="Calibri"/>
        <family val="2"/>
      </rPr>
      <t>: Möjligen i kraftig fjällterräng kan det diskuteras, dock skulle rejält snödjup snarare vara skäl för detta.</t>
    </r>
  </si>
  <si>
    <r>
      <rPr>
        <sz val="11"/>
        <color indexed="10"/>
        <rFont val="Calibri"/>
        <family val="2"/>
      </rPr>
      <t>BÄK</t>
    </r>
    <r>
      <rPr>
        <sz val="11"/>
        <color theme="1"/>
        <rFont val="Calibri"/>
        <family val="2"/>
      </rPr>
      <t xml:space="preserve">: Bör förtydligas - många oklarheter. </t>
    </r>
    <r>
      <rPr>
        <sz val="11"/>
        <color indexed="10"/>
        <rFont val="Calibri"/>
        <family val="2"/>
      </rPr>
      <t>NÄK</t>
    </r>
    <r>
      <rPr>
        <sz val="11"/>
        <color theme="1"/>
        <rFont val="Calibri"/>
        <family val="2"/>
      </rPr>
      <t>: Måste man skriva in på gångstånd att om hunden skäller utan kontakt med älgen så är det drev? Det står inget om hur fort ett gångstånd kan gå? Diskussion ?</t>
    </r>
  </si>
  <si>
    <r>
      <rPr>
        <sz val="11"/>
        <color indexed="10"/>
        <rFont val="Calibri"/>
        <family val="2"/>
      </rPr>
      <t>NÄK</t>
    </r>
    <r>
      <rPr>
        <sz val="11"/>
        <color theme="1"/>
        <rFont val="Calibri"/>
        <family val="2"/>
      </rPr>
      <t>: Tappar hunden kontakt med älgen och skäller i spårlöpan är det inte längre ett gångstånd.</t>
    </r>
  </si>
  <si>
    <t>NÄK: ??</t>
  </si>
  <si>
    <r>
      <rPr>
        <sz val="11"/>
        <color indexed="10"/>
        <rFont val="Calibri"/>
        <family val="2"/>
      </rPr>
      <t>JHÄK</t>
    </r>
    <r>
      <rPr>
        <sz val="11"/>
        <color theme="1"/>
        <rFont val="Calibri"/>
        <family val="2"/>
      </rPr>
      <t>: ok som det är i utkast 2</t>
    </r>
  </si>
  <si>
    <r>
      <rPr>
        <sz val="11"/>
        <color indexed="10"/>
        <rFont val="Calibri"/>
        <family val="2"/>
      </rPr>
      <t>VBÄK</t>
    </r>
    <r>
      <rPr>
        <sz val="11"/>
        <color theme="1"/>
        <rFont val="Calibri"/>
        <family val="2"/>
      </rPr>
      <t xml:space="preserve">: Lika som VNÄK? </t>
    </r>
    <r>
      <rPr>
        <sz val="11"/>
        <color indexed="10"/>
        <rFont val="Calibri"/>
        <family val="2"/>
      </rPr>
      <t>JHÄK</t>
    </r>
    <r>
      <rPr>
        <sz val="11"/>
        <color theme="1"/>
        <rFont val="Calibri"/>
        <family val="2"/>
      </rPr>
      <t>: ok som det är i utkast 2</t>
    </r>
  </si>
  <si>
    <r>
      <rPr>
        <sz val="11"/>
        <color indexed="10"/>
        <rFont val="Calibri"/>
        <family val="2"/>
      </rPr>
      <t>JähK</t>
    </r>
    <r>
      <rPr>
        <sz val="11"/>
        <color theme="1"/>
        <rFont val="Calibri"/>
        <family val="2"/>
      </rPr>
      <t xml:space="preserve">: Sänker bara från utmärkt prestation (precis som idag). </t>
    </r>
    <r>
      <rPr>
        <sz val="11"/>
        <color indexed="10"/>
        <rFont val="Calibri"/>
        <family val="2"/>
      </rPr>
      <t>NÄK</t>
    </r>
    <r>
      <rPr>
        <sz val="11"/>
        <color theme="1"/>
        <rFont val="Calibri"/>
        <family val="2"/>
      </rPr>
      <t xml:space="preserve">: Förstår inte formuleringen, avdraget ska gälla om ståndet rör sig från upptagsplats. </t>
    </r>
    <r>
      <rPr>
        <sz val="11"/>
        <color indexed="10"/>
        <rFont val="Calibri"/>
        <family val="2"/>
      </rPr>
      <t>JHÄK</t>
    </r>
    <r>
      <rPr>
        <sz val="11"/>
        <color theme="1"/>
        <rFont val="Calibri"/>
        <family val="2"/>
      </rPr>
      <t xml:space="preserve">: Vi vill att om vi har minuspoäng för skenupptag så ska det vara lika för hela poängskalan oavsett om bästa prestation i momentet ger 10 p eller lägre.  </t>
    </r>
  </si>
  <si>
    <r>
      <rPr>
        <sz val="11"/>
        <color indexed="10"/>
        <rFont val="Calibri"/>
        <family val="2"/>
      </rPr>
      <t>JähK</t>
    </r>
    <r>
      <rPr>
        <sz val="11"/>
        <color theme="1"/>
        <rFont val="Calibri"/>
        <family val="2"/>
      </rPr>
      <t>: Nej. Övervägande ska det bästa upptaget ge poäng.</t>
    </r>
  </si>
  <si>
    <r>
      <rPr>
        <sz val="11"/>
        <color indexed="10"/>
        <rFont val="Calibri"/>
        <family val="2"/>
      </rPr>
      <t>JHÄK</t>
    </r>
    <r>
      <rPr>
        <sz val="11"/>
        <color theme="1"/>
        <rFont val="Calibri"/>
        <family val="2"/>
      </rPr>
      <t>: Om kompensationspoäng - är det inte en risk för stöt som man hoppas att hunden ställer om för att få poängen lättare än att testa hundens förmåga till återgång och samarbete.</t>
    </r>
  </si>
  <si>
    <r>
      <rPr>
        <sz val="11"/>
        <color indexed="10"/>
        <rFont val="Calibri"/>
        <family val="2"/>
      </rPr>
      <t>JHÄK</t>
    </r>
    <r>
      <rPr>
        <sz val="11"/>
        <color theme="1"/>
        <rFont val="Calibri"/>
        <family val="2"/>
      </rPr>
      <t>: Oupphörliga? Jag vet inte vad det betyder så det kanske går att uttrycka sig på nåt annat sätt då jag mest troligt inte är själv om att inte veta vad det betyder.</t>
    </r>
  </si>
  <si>
    <r>
      <rPr>
        <sz val="11"/>
        <color indexed="10"/>
        <rFont val="Calibri"/>
        <family val="2"/>
      </rPr>
      <t>JHÄK</t>
    </r>
    <r>
      <rPr>
        <sz val="11"/>
        <color theme="1"/>
        <rFont val="Calibri"/>
        <family val="2"/>
      </rPr>
      <t>: Kan det inte vara bra att det även står att domaren ska beskriva förutsättningarna?</t>
    </r>
  </si>
  <si>
    <r>
      <rPr>
        <sz val="11"/>
        <color indexed="10"/>
        <rFont val="Calibri"/>
        <family val="2"/>
      </rPr>
      <t>JHÄK</t>
    </r>
    <r>
      <rPr>
        <sz val="11"/>
        <color theme="1"/>
        <rFont val="Calibri"/>
        <family val="2"/>
      </rPr>
      <t>: En ny inkallning ska väl göras oavsett om den misslyckas eller inte.</t>
    </r>
  </si>
  <si>
    <r>
      <rPr>
        <sz val="11"/>
        <color indexed="10"/>
        <rFont val="Calibri"/>
        <family val="2"/>
      </rPr>
      <t>JHÄK</t>
    </r>
    <r>
      <rPr>
        <sz val="11"/>
        <color theme="1"/>
        <rFont val="Calibri"/>
        <family val="2"/>
      </rPr>
      <t>: Bort med ett N</t>
    </r>
  </si>
  <si>
    <r>
      <rPr>
        <sz val="11"/>
        <color indexed="10"/>
        <rFont val="Calibri"/>
        <family val="2"/>
      </rPr>
      <t>JHÄK</t>
    </r>
    <r>
      <rPr>
        <sz val="11"/>
        <color theme="1"/>
        <rFont val="Calibri"/>
        <family val="2"/>
      </rPr>
      <t>: Ska det stå med upptag på öppen yta?</t>
    </r>
  </si>
  <si>
    <r>
      <t xml:space="preserve">JHÄK: </t>
    </r>
    <r>
      <rPr>
        <sz val="11"/>
        <rFont val="Calibri"/>
        <family val="2"/>
      </rPr>
      <t>Saknas "återgång" på slutet antar jag?</t>
    </r>
  </si>
  <si>
    <r>
      <rPr>
        <sz val="11"/>
        <color indexed="10"/>
        <rFont val="Calibri"/>
        <family val="2"/>
      </rPr>
      <t>JHÄK</t>
    </r>
    <r>
      <rPr>
        <sz val="11"/>
        <color theme="1"/>
        <rFont val="Calibri"/>
        <family val="2"/>
      </rPr>
      <t>: Begär vi alltså att hundarna ska simma över en å?</t>
    </r>
  </si>
  <si>
    <t>GÄK: vad säger våra rasavelsgrupper? ÖSÄK: Det viktigaste är att hunden blir korrekt bedömd, sen om det är i allmänhet eller i genomsnitt, kan man diskutera. Men blir det enhetligt i norden så är det enligt vår linje.</t>
  </si>
  <si>
    <r>
      <rPr>
        <sz val="11"/>
        <color indexed="10"/>
        <rFont val="Calibri"/>
        <family val="2"/>
      </rPr>
      <t>ÖSÄK</t>
    </r>
    <r>
      <rPr>
        <sz val="11"/>
        <color theme="1"/>
        <rFont val="Calibri"/>
        <family val="2"/>
      </rPr>
      <t>: Nordiskt är bra.</t>
    </r>
  </si>
  <si>
    <r>
      <rPr>
        <sz val="11"/>
        <color indexed="10"/>
        <rFont val="Calibri"/>
        <family val="2"/>
      </rPr>
      <t>VBÄK</t>
    </r>
    <r>
      <rPr>
        <sz val="11"/>
        <color theme="1"/>
        <rFont val="Calibri"/>
        <family val="2"/>
      </rPr>
      <t xml:space="preserve">: Svårt kan vara t ex ko med kalv där kon återkommer. Skalltiden ska ej upphöra. </t>
    </r>
    <r>
      <rPr>
        <sz val="11"/>
        <color indexed="10"/>
        <rFont val="Calibri"/>
        <family val="2"/>
      </rPr>
      <t>GÄK</t>
    </r>
    <r>
      <rPr>
        <sz val="11"/>
        <color theme="1"/>
        <rFont val="Calibri"/>
        <family val="2"/>
      </rPr>
      <t>: Hunden ska belönas.</t>
    </r>
    <r>
      <rPr>
        <sz val="11"/>
        <color indexed="10"/>
        <rFont val="Calibri"/>
        <family val="2"/>
      </rPr>
      <t xml:space="preserve"> JähK</t>
    </r>
    <r>
      <rPr>
        <sz val="11"/>
        <color theme="1"/>
        <rFont val="Calibri"/>
        <family val="2"/>
      </rPr>
      <t xml:space="preserve">: Samma svar som GÄK och "Klok hund" </t>
    </r>
    <r>
      <rPr>
        <sz val="11"/>
        <color indexed="10"/>
        <rFont val="Calibri"/>
        <family val="2"/>
      </rPr>
      <t>ÖSÄK</t>
    </r>
    <r>
      <rPr>
        <sz val="11"/>
        <color theme="1"/>
        <rFont val="Calibri"/>
        <family val="2"/>
      </rPr>
      <t>: Hur ska vi veta det om det inte går att spåra av till 100 %?</t>
    </r>
  </si>
  <si>
    <r>
      <rPr>
        <sz val="11"/>
        <color indexed="10"/>
        <rFont val="Calibri"/>
        <family val="2"/>
      </rPr>
      <t>JHÄK</t>
    </r>
    <r>
      <rPr>
        <sz val="11"/>
        <color theme="1"/>
        <rFont val="Calibri"/>
        <family val="2"/>
      </rPr>
      <t xml:space="preserve">: Dock kan ju resultatet av att använda bil för fortsatt rättvis bedömning leda till högre poäng. </t>
    </r>
    <r>
      <rPr>
        <sz val="11"/>
        <color indexed="10"/>
        <rFont val="Calibri"/>
        <family val="2"/>
      </rPr>
      <t>VSÄK</t>
    </r>
    <r>
      <rPr>
        <sz val="11"/>
        <color theme="1"/>
        <rFont val="Calibri"/>
        <family val="2"/>
      </rPr>
      <t>: har hunden t ex påbörjat återgång och måste t ex passera järnväg måste den få erhålla den högre poängen.</t>
    </r>
  </si>
  <si>
    <r>
      <rPr>
        <sz val="11"/>
        <color indexed="10"/>
        <rFont val="Calibri"/>
        <family val="2"/>
      </rPr>
      <t>VSÄK</t>
    </r>
    <r>
      <rPr>
        <sz val="11"/>
        <color theme="1"/>
        <rFont val="Calibri"/>
        <family val="2"/>
      </rPr>
      <t>: Bör kanske komplettera med hur stort detta område är : R =</t>
    </r>
  </si>
  <si>
    <r>
      <rPr>
        <sz val="11"/>
        <color indexed="10"/>
        <rFont val="Calibri"/>
        <family val="2"/>
      </rPr>
      <t>VSÄK</t>
    </r>
    <r>
      <rPr>
        <sz val="11"/>
        <color theme="1"/>
        <rFont val="Calibri"/>
        <family val="2"/>
      </rPr>
      <t>: Text kompletteras med: om älgen flyr utan att domaren sett älgen vid försök till älgkontakt ska spårtecken säkras.</t>
    </r>
  </si>
  <si>
    <r>
      <rPr>
        <sz val="11"/>
        <color indexed="10"/>
        <rFont val="Calibri"/>
        <family val="2"/>
      </rPr>
      <t>VBÄK</t>
    </r>
    <r>
      <rPr>
        <sz val="11"/>
        <color theme="1"/>
        <rFont val="Calibri"/>
        <family val="2"/>
      </rPr>
      <t xml:space="preserve">: För att gå 5 km tar det säkert minst 30 min, för 10 km minst 60 min osv </t>
    </r>
    <r>
      <rPr>
        <sz val="11"/>
        <color indexed="10"/>
        <rFont val="Calibri"/>
        <family val="2"/>
      </rPr>
      <t>VNÄK</t>
    </r>
    <r>
      <rPr>
        <sz val="11"/>
        <color theme="1"/>
        <rFont val="Calibri"/>
        <family val="2"/>
      </rPr>
      <t>: Grundidén är vettig men det ska vara domaren som avgör när bil ska användas.</t>
    </r>
  </si>
  <si>
    <r>
      <rPr>
        <sz val="11"/>
        <color indexed="10"/>
        <rFont val="Calibri"/>
        <family val="2"/>
      </rPr>
      <t>BjhK</t>
    </r>
    <r>
      <rPr>
        <sz val="11"/>
        <color theme="1"/>
        <rFont val="Calibri"/>
        <family val="2"/>
      </rPr>
      <t xml:space="preserve">: Hunden följer ju oftast älgens spår (och sitt) i returen och älgen kan ha sprungit krokigt. </t>
    </r>
    <r>
      <rPr>
        <sz val="11"/>
        <color indexed="10"/>
        <rFont val="Calibri"/>
        <family val="2"/>
      </rPr>
      <t>VNÄK</t>
    </r>
    <r>
      <rPr>
        <sz val="11"/>
        <color theme="1"/>
        <rFont val="Calibri"/>
        <family val="2"/>
      </rPr>
      <t>: Hänvisar till kommentar i fråga 45</t>
    </r>
  </si>
  <si>
    <r>
      <t xml:space="preserve">JHÄK: Ska det vara tidskrav per 100 m så borde det inte vara fågelväg. Många hundar genar inte på återgång och om det har gått i en stor båge och hunden tar sina bakspår så kommer den ju aldrig att hinna på tiden även fast den gjort en utmärkt återgång. Den verkliga sträckan kan ju vara väldigt lång men fågelvägen så når den inte 2 km. </t>
    </r>
    <r>
      <rPr>
        <sz val="11"/>
        <color indexed="10"/>
        <rFont val="Calibri"/>
        <family val="2"/>
      </rPr>
      <t>VNÄK</t>
    </r>
    <r>
      <rPr>
        <sz val="11"/>
        <color theme="1"/>
        <rFont val="Calibri"/>
        <family val="2"/>
      </rPr>
      <t>: Enklare att mäta sträcka i "fågelväg"</t>
    </r>
  </si>
  <si>
    <t>VNÄK: Överensstämmer med text vid brytningar för Mom 3, 4 och 5</t>
  </si>
  <si>
    <r>
      <t xml:space="preserve">VNÄK: </t>
    </r>
    <r>
      <rPr>
        <sz val="11"/>
        <rFont val="Calibri"/>
        <family val="2"/>
      </rPr>
      <t>Hänvisning i parentes fel, ska vara 2.8</t>
    </r>
  </si>
  <si>
    <r>
      <rPr>
        <sz val="11"/>
        <color indexed="10"/>
        <rFont val="Calibri"/>
        <family val="2"/>
      </rPr>
      <t>DÄK</t>
    </r>
    <r>
      <rPr>
        <sz val="11"/>
        <color theme="1"/>
        <rFont val="Calibri"/>
        <family val="2"/>
      </rPr>
      <t>: Vi vill ha det som nu med fast och gångstånd i 90 min innan 1:a stöt</t>
    </r>
  </si>
  <si>
    <r>
      <rPr>
        <sz val="11"/>
        <color indexed="10"/>
        <rFont val="Calibri"/>
        <family val="2"/>
      </rPr>
      <t>VBÄK</t>
    </r>
    <r>
      <rPr>
        <sz val="11"/>
        <color theme="1"/>
        <rFont val="Calibri"/>
        <family val="2"/>
      </rPr>
      <t xml:space="preserve">: Älgarbetstid tillför inget mera än att premiera hundar som är lite väl tjuriga. </t>
    </r>
    <r>
      <rPr>
        <sz val="11"/>
        <color indexed="10"/>
        <rFont val="Calibri"/>
        <family val="2"/>
      </rPr>
      <t>GÄK</t>
    </r>
    <r>
      <rPr>
        <sz val="11"/>
        <color theme="1"/>
        <rFont val="Calibri"/>
        <family val="2"/>
      </rPr>
      <t xml:space="preserve">: Varför blanda in älgarbetstid i kvaliteten. 200 minuter fast ståndskall räcker för utmärkt prestation. </t>
    </r>
    <r>
      <rPr>
        <sz val="11"/>
        <color indexed="10"/>
        <rFont val="Calibri"/>
        <family val="2"/>
      </rPr>
      <t>JähK</t>
    </r>
    <r>
      <rPr>
        <sz val="11"/>
        <color theme="1"/>
        <rFont val="Calibri"/>
        <family val="2"/>
      </rPr>
      <t xml:space="preserve">: Nej det kan vi inte. Blanda inte in älgarbetstid i kvaliten. 200 min fast ståndskall räcker för utmärkt prestation. </t>
    </r>
    <r>
      <rPr>
        <sz val="11"/>
        <color indexed="10"/>
        <rFont val="Calibri"/>
        <family val="2"/>
      </rPr>
      <t>DÄK</t>
    </r>
    <r>
      <rPr>
        <sz val="11"/>
        <color theme="1"/>
        <rFont val="Calibri"/>
        <family val="2"/>
      </rPr>
      <t>: Om det är så att vi i DÄK är ensamma om att inte vilja blanda in krav om älgarbetstid i momentet så viker vi oss naturligtvis men fram till det är uttalat så motsätter vi oss detta till 100%</t>
    </r>
  </si>
  <si>
    <r>
      <rPr>
        <sz val="11"/>
        <color indexed="10"/>
        <rFont val="Calibri"/>
        <family val="2"/>
      </rPr>
      <t>GÄK</t>
    </r>
    <r>
      <rPr>
        <sz val="11"/>
        <color theme="1"/>
        <rFont val="Calibri"/>
        <family val="2"/>
      </rPr>
      <t xml:space="preserve">: Det här med arbetstiden och blanda in i olika moment för att få 10 p tycker vi att vi lägger ner. Varför försvåra med ett till moment i momentet. Ska det inte räcka med 200 min fast stånd för 10 P? Gör det bara krångligare och svårare. Fördelning på koefficienten kan vi ta senare. </t>
    </r>
    <r>
      <rPr>
        <sz val="11"/>
        <color indexed="10"/>
        <rFont val="Calibri"/>
        <family val="2"/>
      </rPr>
      <t>DÄK</t>
    </r>
    <r>
      <rPr>
        <sz val="11"/>
        <color theme="1"/>
        <rFont val="Calibri"/>
        <family val="2"/>
      </rPr>
      <t>: Samma motivering som i mom 4.</t>
    </r>
  </si>
  <si>
    <r>
      <rPr>
        <sz val="11"/>
        <color indexed="10"/>
        <rFont val="Calibri"/>
        <family val="2"/>
      </rPr>
      <t>GÄK</t>
    </r>
    <r>
      <rPr>
        <sz val="11"/>
        <color theme="1"/>
        <rFont val="Calibri"/>
        <family val="2"/>
      </rPr>
      <t xml:space="preserve">: Vi är kluven inom </t>
    </r>
    <r>
      <rPr>
        <sz val="11"/>
        <rFont val="Calibri"/>
        <family val="2"/>
      </rPr>
      <t>GÄK</t>
    </r>
    <r>
      <rPr>
        <sz val="11"/>
        <color theme="1"/>
        <rFont val="Calibri"/>
        <family val="2"/>
      </rPr>
      <t xml:space="preserve">, tycker dock att det bör vara lika mellan länderna. </t>
    </r>
    <r>
      <rPr>
        <sz val="11"/>
        <color indexed="10"/>
        <rFont val="Calibri"/>
        <family val="2"/>
      </rPr>
      <t>DÄK</t>
    </r>
    <r>
      <rPr>
        <sz val="11"/>
        <color theme="1"/>
        <rFont val="Calibri"/>
        <family val="2"/>
      </rPr>
      <t>: Återigen vill vi inte ha några krav om arbetstid. 10b "den ena före 150 min" vi tycker att två lyckade inkallningar oavsett om det sker efter 90/120 min eller 150/180 min ska genera full poäng (3).</t>
    </r>
  </si>
  <si>
    <r>
      <rPr>
        <sz val="11"/>
        <color indexed="10"/>
        <rFont val="Calibri"/>
        <family val="2"/>
      </rPr>
      <t>VBÄK</t>
    </r>
    <r>
      <rPr>
        <sz val="11"/>
        <color theme="1"/>
        <rFont val="Calibri"/>
        <family val="2"/>
      </rPr>
      <t xml:space="preserve">: kap 4 genomförande: Samma hund kan inte bedömas flera gånger samma höst i en terräng där den tidigare uppnått premiering?? Eftersom att klubben ej står för marker att gå jaktprov på så är detta tveksamt. </t>
    </r>
    <r>
      <rPr>
        <sz val="11"/>
        <color indexed="10"/>
        <rFont val="Calibri"/>
        <family val="2"/>
      </rPr>
      <t>NÄK</t>
    </r>
    <r>
      <rPr>
        <sz val="11"/>
        <color theme="1"/>
        <rFont val="Calibri"/>
        <family val="2"/>
      </rPr>
      <t xml:space="preserve">: Att samma hund inte kan bedömas flera gånger samma höst i en terräng där den tidigare uppnått premiering känns orimligt eftersom de flesta väljer att prova på egen jaktmark. Här borde man kanske skriva in att om hundförare nekar provstart när erbjudande ges hamnar hunden oer automatik sist i anmälningslistan. Nekar man start 2 gånger är anmälan förbrukad? </t>
    </r>
    <r>
      <rPr>
        <sz val="11"/>
        <color indexed="10"/>
        <rFont val="Calibri"/>
        <family val="2"/>
      </rPr>
      <t>JHÄK</t>
    </r>
    <r>
      <rPr>
        <sz val="11"/>
        <color theme="1"/>
        <rFont val="Calibri"/>
        <family val="2"/>
      </rPr>
      <t xml:space="preserve">: Ytterst tveksam till medlemmarnas ställning till att man inte ska få gå flera prov samma höst på samma område. Man kanske inte ens har tillgång till andra områden. </t>
    </r>
    <r>
      <rPr>
        <sz val="11"/>
        <color indexed="10"/>
        <rFont val="Calibri"/>
        <family val="2"/>
      </rPr>
      <t>ÖSÄK</t>
    </r>
    <r>
      <rPr>
        <sz val="11"/>
        <color theme="1"/>
        <rFont val="Calibri"/>
        <family val="2"/>
      </rPr>
      <t xml:space="preserve">: Det ska vara möjligt att gå två prov på egen mark. Temperatur -15 grader kl 09.00. Domarens pejl kan ev monteras i samråd med hundföraren. </t>
    </r>
    <r>
      <rPr>
        <sz val="11"/>
        <color indexed="10"/>
        <rFont val="Calibri"/>
        <family val="2"/>
      </rPr>
      <t>VSÄK</t>
    </r>
    <r>
      <rPr>
        <sz val="11"/>
        <color theme="1"/>
        <rFont val="Calibri"/>
        <family val="2"/>
      </rPr>
      <t xml:space="preserve">: Stryk texten Samma hund kan inte bedömas flera gånger samma höst i en terräng där den tidigare uppnått premiering?? (Norge). </t>
    </r>
    <r>
      <rPr>
        <sz val="11"/>
        <color indexed="10"/>
        <rFont val="Calibri"/>
        <family val="2"/>
      </rPr>
      <t>VNÄK</t>
    </r>
    <r>
      <rPr>
        <sz val="11"/>
        <color theme="1"/>
        <rFont val="Calibri"/>
        <family val="2"/>
      </rPr>
      <t xml:space="preserve">: Reservation mot text (Norge) Kan blir för stort tryck på att domare ska ordna mark. </t>
    </r>
    <r>
      <rPr>
        <sz val="11"/>
        <color indexed="10"/>
        <rFont val="Calibri"/>
        <family val="2"/>
      </rPr>
      <t>DÄK</t>
    </r>
    <r>
      <rPr>
        <sz val="11"/>
        <color theme="1"/>
        <rFont val="Calibri"/>
        <family val="2"/>
      </rPr>
      <t>: Inga krav om att hund inte får bedömas på samma område hur många gånger som helst. Alla har olika möjlighet till olika många områden och det får inte falla på arrangören eller domaren att skaka fram provområden.</t>
    </r>
  </si>
  <si>
    <r>
      <t xml:space="preserve">DÄK: </t>
    </r>
    <r>
      <rPr>
        <sz val="11"/>
        <rFont val="Calibri"/>
        <family val="2"/>
      </rPr>
      <t>Om skogskort även betyder egna anteckningar</t>
    </r>
  </si>
  <si>
    <r>
      <rPr>
        <sz val="11"/>
        <color indexed="10"/>
        <rFont val="Calibri"/>
        <family val="2"/>
      </rPr>
      <t>DÄK</t>
    </r>
    <r>
      <rPr>
        <sz val="11"/>
        <color theme="1"/>
        <rFont val="Calibri"/>
        <family val="2"/>
      </rPr>
      <t>: Återigen gillar vi inte 120 min efter mörkrets inbrott</t>
    </r>
  </si>
  <si>
    <r>
      <rPr>
        <sz val="11"/>
        <color indexed="10"/>
        <rFont val="Calibri"/>
        <family val="2"/>
      </rPr>
      <t>DÄK</t>
    </r>
    <r>
      <rPr>
        <sz val="11"/>
        <color theme="1"/>
        <rFont val="Calibri"/>
        <family val="2"/>
      </rPr>
      <t>: Exempel: En hund tar upp direkt efter släpp 150 m ifrån provgrupp i fel vind det blir ff i 3 km in i det tänkta provområdet, hunden vänder och tar bakspåren 1,5 km för att sen vinkla 90 grader och efter 200 m ta upp älg. Här känner vi att domarens berättelse kanske kan vara en väg att gå för att sätta högre poäng än upptag nummer 1 därmed inte sagt att det ska vara maxpoäng.</t>
    </r>
  </si>
  <si>
    <t>Nej</t>
  </si>
  <si>
    <t>ok</t>
  </si>
  <si>
    <r>
      <rPr>
        <sz val="11"/>
        <color indexed="10"/>
        <rFont val="Calibri"/>
        <family val="2"/>
      </rPr>
      <t>VBÄK</t>
    </r>
    <r>
      <rPr>
        <sz val="11"/>
        <color theme="1"/>
        <rFont val="Calibri"/>
        <family val="2"/>
      </rPr>
      <t xml:space="preserve">: Inget avdrag vid enstaka upptag på annat vilt </t>
    </r>
    <r>
      <rPr>
        <sz val="11"/>
        <color indexed="10"/>
        <rFont val="Calibri"/>
        <family val="2"/>
      </rPr>
      <t>GÄK</t>
    </r>
    <r>
      <rPr>
        <sz val="11"/>
        <color theme="1"/>
        <rFont val="Calibri"/>
        <family val="2"/>
      </rPr>
      <t xml:space="preserve">: I undantagsfall och då för att skona det jagade viltet. Då nollar vi samarbetet och skriver varför i provberättelsen. </t>
    </r>
    <r>
      <rPr>
        <sz val="11"/>
        <color indexed="10"/>
        <rFont val="Calibri"/>
        <family val="2"/>
      </rPr>
      <t>JähK</t>
    </r>
    <r>
      <rPr>
        <sz val="11"/>
        <color theme="1"/>
        <rFont val="Calibri"/>
        <family val="2"/>
      </rPr>
      <t xml:space="preserve">: Samma svar som GÄK. </t>
    </r>
    <r>
      <rPr>
        <sz val="11"/>
        <color indexed="10"/>
        <rFont val="Calibri"/>
        <family val="2"/>
      </rPr>
      <t>JHÄK</t>
    </r>
    <r>
      <rPr>
        <sz val="11"/>
        <color theme="1"/>
        <rFont val="Calibri"/>
        <family val="2"/>
      </rPr>
      <t xml:space="preserve">: I sådana fall för att så snabbt som möjligt bryta jakt på annat vilt. </t>
    </r>
    <r>
      <rPr>
        <sz val="11"/>
        <color indexed="10"/>
        <rFont val="Calibri"/>
        <family val="2"/>
      </rPr>
      <t>SSÄK</t>
    </r>
    <r>
      <rPr>
        <sz val="11"/>
        <color theme="1"/>
        <rFont val="Calibri"/>
        <family val="2"/>
      </rPr>
      <t xml:space="preserve">: Om man är säker på att det är annat vilt är det ok att hämta med bil ex gris eller dovhjort. </t>
    </r>
    <r>
      <rPr>
        <sz val="11"/>
        <color indexed="10"/>
        <rFont val="Calibri"/>
        <family val="2"/>
      </rPr>
      <t>ÖSÄK</t>
    </r>
    <r>
      <rPr>
        <sz val="11"/>
        <color theme="1"/>
        <rFont val="Calibri"/>
        <family val="2"/>
      </rPr>
      <t xml:space="preserve">: Önskar en kryssruta i Provdata som syns i Hitta Älghund om bil använts under provet. </t>
    </r>
    <r>
      <rPr>
        <sz val="11"/>
        <color indexed="10"/>
        <rFont val="Calibri"/>
        <family val="2"/>
      </rPr>
      <t>VNÄK</t>
    </r>
    <r>
      <rPr>
        <sz val="11"/>
        <color theme="1"/>
        <rFont val="Calibri"/>
        <family val="2"/>
      </rPr>
      <t>: Se kommentar i fråga 8:a</t>
    </r>
  </si>
  <si>
    <t>Majoritet för att skriva klart ok hämta/bryta förföljande om man är säker hunden jagar annat vilt. Ska fundera på skrivning. Återkommer med reviderad text bilhämtning. Önskemål om kryssruta är överlämnad till Dataansvarig. Kan ju införas redan nu.</t>
  </si>
  <si>
    <t>ok med effektivitetskvot</t>
  </si>
  <si>
    <r>
      <rPr>
        <sz val="11"/>
        <color indexed="10"/>
        <rFont val="Calibri"/>
        <family val="2"/>
      </rPr>
      <t>GÄK</t>
    </r>
    <r>
      <rPr>
        <sz val="11"/>
        <color theme="1"/>
        <rFont val="Calibri"/>
        <family val="2"/>
      </rPr>
      <t xml:space="preserve">: Bra om vi kan påvisa effektivitet i söket och inte när hunden stannar hos provgruppen. </t>
    </r>
    <r>
      <rPr>
        <sz val="11"/>
        <color indexed="10"/>
        <rFont val="Calibri"/>
        <family val="2"/>
      </rPr>
      <t>JähK</t>
    </r>
    <r>
      <rPr>
        <sz val="11"/>
        <color theme="1"/>
        <rFont val="Calibri"/>
        <family val="2"/>
      </rPr>
      <t xml:space="preserve">: Samma svar som GÄK. </t>
    </r>
    <r>
      <rPr>
        <sz val="11"/>
        <color indexed="10"/>
        <rFont val="Calibri"/>
        <family val="2"/>
      </rPr>
      <t>VSÄK</t>
    </r>
    <r>
      <rPr>
        <sz val="11"/>
        <color theme="1"/>
        <rFont val="Calibri"/>
        <family val="2"/>
      </rPr>
      <t xml:space="preserve">: Hund som har sökt av ett markområde och provgruppen ökar hastigheten för att komma till nytt sökområde kommer hunden att straffas för mycket när den är troligtvis nära provgrupp under denna förflyttning. </t>
    </r>
    <r>
      <rPr>
        <sz val="11"/>
        <color indexed="10"/>
        <rFont val="Calibri"/>
        <family val="2"/>
      </rPr>
      <t>DÄK</t>
    </r>
    <r>
      <rPr>
        <sz val="11"/>
        <color theme="1"/>
        <rFont val="Calibri"/>
        <family val="2"/>
      </rPr>
      <t>: Mer statistik skulle vara önskvärt, kanske kan man låta kommande säsong gå och därefter lägga %-satserna förutsatt att vi är överens om att anta modellen i fråga 11.</t>
    </r>
  </si>
  <si>
    <t>Jag har beställt statistik från de tre senaste åren. Helt klart ska vi inte låsa procenttalen innan vi har bättre underlag för hur det ser ut. Jag har sagt att effekttivitetskvot skulle gärna införas som en faktaruta redan inför höstens prov. I nya reglerna har vi domarens fria skön och VSÄKs exempel får väl hanteras genom att domaren redovisar varför hunden ska ha bättre poäng än vad som framgår av effektivitetskvoten.</t>
  </si>
  <si>
    <t>ok. Ingen skrivning om korrigering av GPS-uppgift med hänsyn till terräng. Vi går konsekvent på GPS-uppgifterna.</t>
  </si>
  <si>
    <t>Jag tror att vi utifrån svar på fråga 16 kan gå på nordiskas skrivning om vad som ska beaktas vid bedömningen. Se vidare fråga 16</t>
  </si>
  <si>
    <t>Lägger in vindförhållanden i kriterier att beakta.</t>
  </si>
  <si>
    <t>se fråga 22a.</t>
  </si>
  <si>
    <t>Ja det här får vi ha med oss i dialogen med Fi/No</t>
  </si>
  <si>
    <t>Se fråga 24</t>
  </si>
  <si>
    <t xml:space="preserve">Inväntar dialog med rasavelsgruppen. </t>
  </si>
  <si>
    <t xml:space="preserve">Egentligen är norska principen samma som vi har idag i utbildningsmaterialet "ett ipptag som omedelbart blir sken i närheten av bilen eller annan tydlig störning, bör inte belasta hunden". </t>
  </si>
  <si>
    <t>JHÄK har formulerat vad jag menar på ett väldigt bra och tydligt sätt…tack</t>
  </si>
  <si>
    <t>Nej till detta. Det skulle kanske vara enklast att programmera dvs systemet summerar samman sökturernas avstånd resp sträckor till en total och delar med antal sökturer så ger det genomsnittsvärde avstånd och sträcka och därmed poäng. Svårt att lösa hur korrigera för enstaka söktur som tagit för lång tid.</t>
  </si>
  <si>
    <t>Funderar på en formulering..återkommer. Klart att domaren måste avgöra och motivera</t>
  </si>
  <si>
    <t xml:space="preserve">Förslaget stämmer inte med en anpassning till nordiska. Dialog med Fi/No om hur poängsättning för förmåga finna älg ska lösas vid upptag första söktur. Dialog om detta kommer att ske med Fi/No med anledning av förändring i Fi av kraven på sträckor och avstånd vid upptag första söktur. </t>
  </si>
  <si>
    <t xml:space="preserve">Ska fundera på skrivning ska vara normalt fast ståndskall MEN vi vill vara mer flexibla så fråga 23 måste också täckas in i skrivningen. Måste vara ok att räkna ut vilken tid som återstår av prov och anpassa stötningar efter detta, dvs ser ingen konflikt i VBÄKs önskemål om flexibilitet. </t>
  </si>
  <si>
    <t>Vi väntar med detta till en slutlig dialog med Fi/No</t>
  </si>
  <si>
    <t>OK redovisar intresse för kortare förföljandesträcka till Fi/No så får vi se vad som händer i nordiskt perspektiv</t>
  </si>
  <si>
    <t>se 32a</t>
  </si>
  <si>
    <t>Har ställt fråga till rasavelsgruppen - vi får se hur de tänker. Jag har uppfattat att vildsvinsprovens lösning är lite lurig som underlag för statistikbearbetning/ index- underlag.</t>
  </si>
  <si>
    <t>Stryker ordet avbryts. Det jag menar är att det är hunden och inte provgruppen som ska jaga älgen. Tror det är bäst markera att provet ska fortsätta som sök under övrig provtid.</t>
  </si>
  <si>
    <r>
      <rPr>
        <sz val="11"/>
        <color indexed="10"/>
        <rFont val="Calibri"/>
        <family val="2"/>
      </rPr>
      <t>GÄK och JähK</t>
    </r>
    <r>
      <rPr>
        <sz val="11"/>
        <color theme="1"/>
        <rFont val="Calibri"/>
        <family val="2"/>
      </rPr>
      <t xml:space="preserve">: Det är ett bra förslag. </t>
    </r>
    <r>
      <rPr>
        <sz val="11"/>
        <color indexed="10"/>
        <rFont val="Calibri"/>
        <family val="2"/>
      </rPr>
      <t>VNÄK</t>
    </r>
    <r>
      <rPr>
        <sz val="11"/>
        <color theme="1"/>
        <rFont val="Calibri"/>
        <family val="2"/>
      </rPr>
      <t>: Med markerings kommentaren om överdrivet långt förföljande.</t>
    </r>
  </si>
  <si>
    <r>
      <rPr>
        <sz val="11"/>
        <color indexed="10"/>
        <rFont val="Calibri"/>
        <family val="2"/>
      </rPr>
      <t>JHÄK</t>
    </r>
    <r>
      <rPr>
        <sz val="11"/>
        <color theme="1"/>
        <rFont val="Calibri"/>
        <family val="2"/>
      </rPr>
      <t xml:space="preserve">: Bör inte det röda tillägget vara det alternativ vi borde sträva efter om vi inte utsätter hunden för fara? Annars ok. </t>
    </r>
    <r>
      <rPr>
        <sz val="11"/>
        <color indexed="10"/>
        <rFont val="Calibri"/>
        <family val="2"/>
      </rPr>
      <t>VSÄK</t>
    </r>
    <r>
      <rPr>
        <sz val="11"/>
        <color theme="1"/>
        <rFont val="Calibri"/>
        <family val="2"/>
      </rPr>
      <t>: Ordet bevaka bör utredas vad det innebär.</t>
    </r>
  </si>
  <si>
    <t>JHÄKs kommentar känns rimlig. Järnvägspassage är en risk men beror på tidtabell och trafikfrekvens. Jag tolkar ordet bevaka som att provgruppen kan ha en beredskap ingripa men att man gör det på ett sätt som inte stör hundens arbete. Kanske läge för förtydligande i defintioner/tillämpning där SÄK kan justera text inför varje år?</t>
  </si>
  <si>
    <t>Vi tar detta i slutdialiogen om hur nära nordiska vi vill komma.</t>
  </si>
  <si>
    <t>Vi tar detta i slutdialiogen om hur nära nordiska vi vill komma som slutresultat.</t>
  </si>
  <si>
    <t>Testar Fi/No på detta</t>
  </si>
  <si>
    <t>Lite mer spridda åsikter Vi får se hur Fi/NO tänker innan vi låser tabellen.</t>
  </si>
  <si>
    <t>Ber JHÄK fundera lite mer på sitt förslag om det går förtydliga ännu mer. Något om att det är lätt att inse när det blir tyst eller inte ?</t>
  </si>
  <si>
    <r>
      <rPr>
        <sz val="11"/>
        <color indexed="10"/>
        <rFont val="Calibri"/>
        <family val="2"/>
      </rPr>
      <t>JähK</t>
    </r>
    <r>
      <rPr>
        <sz val="11"/>
        <color theme="1"/>
        <rFont val="Calibri"/>
        <family val="2"/>
      </rPr>
      <t>: Norge och Finland bör sätta K i stället för 0. Sätter man 0 så drar det ner index.  Svar: Jag har uppmärksammat dem om vår tillämpning av K.</t>
    </r>
  </si>
  <si>
    <t xml:space="preserve">10 eller 15 poäng får väl vara en slutlig dialog då vi även diskuterar koefficienter. Kanske också se vad Fi/No tycker om svenska versionen av samarbete/lydnad. </t>
  </si>
  <si>
    <r>
      <rPr>
        <sz val="11"/>
        <color indexed="10"/>
        <rFont val="Calibri"/>
        <family val="2"/>
      </rPr>
      <t>NÄK</t>
    </r>
    <r>
      <rPr>
        <sz val="11"/>
        <color theme="1"/>
        <rFont val="Calibri"/>
        <family val="2"/>
      </rPr>
      <t xml:space="preserve">: Här borde man kanske inte ange tider? De borde väl vara under punkt 4 Genomförande om de nu ska vara med. Jakttider kan ju förändras? </t>
    </r>
    <r>
      <rPr>
        <sz val="11"/>
        <color indexed="10"/>
        <rFont val="Calibri"/>
        <family val="2"/>
      </rPr>
      <t>JHÄK</t>
    </r>
    <r>
      <rPr>
        <sz val="11"/>
        <color theme="1"/>
        <rFont val="Calibri"/>
        <family val="2"/>
      </rPr>
      <t xml:space="preserve">: Är det 31 december någonstans i landet? </t>
    </r>
    <r>
      <rPr>
        <sz val="11"/>
        <color indexed="10"/>
        <rFont val="Calibri"/>
        <family val="2"/>
      </rPr>
      <t>ÖSÄK</t>
    </r>
    <r>
      <rPr>
        <sz val="11"/>
        <color theme="1"/>
        <rFont val="Calibri"/>
        <family val="2"/>
      </rPr>
      <t>: Det borde vara samma datum för alla, dispens kan man få om man behöver.</t>
    </r>
  </si>
  <si>
    <t>Då tar jag bort det norska exemplet om begränsning gå prov i samma terräng.</t>
  </si>
  <si>
    <r>
      <rPr>
        <sz val="11"/>
        <color indexed="10"/>
        <rFont val="Calibri"/>
        <family val="2"/>
      </rPr>
      <t>VNÄK</t>
    </r>
    <r>
      <rPr>
        <sz val="11"/>
        <color theme="1"/>
        <rFont val="Calibri"/>
        <family val="2"/>
      </rPr>
      <t xml:space="preserve">: Ändra underrubrikerna till 8.1, 8.2 och 8.3. </t>
    </r>
    <r>
      <rPr>
        <sz val="11"/>
        <color indexed="10"/>
        <rFont val="Calibri"/>
        <family val="2"/>
      </rPr>
      <t>DÄK</t>
    </r>
    <r>
      <rPr>
        <sz val="11"/>
        <color theme="1"/>
        <rFont val="Calibri"/>
        <family val="2"/>
      </rPr>
      <t>: Vi säger nej till punkt C.</t>
    </r>
  </si>
  <si>
    <t>Tack VNÄK. DÄK: När det gäller start utan utställningsmerit på ett jaktprov så har 50% sagt ja till detta (förra enkäten). Punkten får väl ligga kvar fram till slutligt ställningstagande</t>
  </si>
  <si>
    <t>NÄKs synpunkt är bra att ta in så det blir tydligt. Tror jag ska be BÄK mer detaljerat peka på otydligheterna. Det gäller ju för oss att verkligen jobba med texterna så det blir så tydligt som möjligt.</t>
  </si>
  <si>
    <t>Jo, ska fundera på tydligare skrivning</t>
  </si>
  <si>
    <r>
      <rPr>
        <sz val="11"/>
        <color indexed="10"/>
        <rFont val="Calibri"/>
        <family val="2"/>
      </rPr>
      <t>VBÄK</t>
    </r>
    <r>
      <rPr>
        <sz val="11"/>
        <color theme="1"/>
        <rFont val="Calibri"/>
        <family val="2"/>
      </rPr>
      <t xml:space="preserve">: Ska sockor få användas. 1.4.1 PBP och skallindikator: "Gruppen ska skyndsamt förflytta sig osv" Detta kan komma i konflikt med hur vi får använda bil. </t>
    </r>
    <r>
      <rPr>
        <sz val="11"/>
        <color indexed="10"/>
        <rFont val="Calibri"/>
        <family val="2"/>
      </rPr>
      <t>JHÄK</t>
    </r>
    <r>
      <rPr>
        <sz val="11"/>
        <color theme="1"/>
        <rFont val="Calibri"/>
        <family val="2"/>
      </rPr>
      <t xml:space="preserve">: Blir det inte motsägelsefullt att inte får använda bil till att hjälpa till högre poäng och att vi kan använda bild för att ge hunden en rättvis bedömning. </t>
    </r>
    <r>
      <rPr>
        <sz val="11"/>
        <color indexed="10"/>
        <rFont val="Calibri"/>
        <family val="2"/>
      </rPr>
      <t>ÖSÄK</t>
    </r>
    <r>
      <rPr>
        <sz val="11"/>
        <color theme="1"/>
        <rFont val="Calibri"/>
        <family val="2"/>
      </rPr>
      <t>: 1.4.3 Markeras i provdata om motorfordon använts under provet.</t>
    </r>
  </si>
  <si>
    <t>VSÄK om upptagsplats - ok</t>
  </si>
  <si>
    <t>Jo så är det - kollar texten.</t>
  </si>
  <si>
    <t>Ja men det kan väl vara bra att påminna om.</t>
  </si>
  <si>
    <t>Ja lägger till den texten.</t>
  </si>
  <si>
    <t>Tackar</t>
  </si>
  <si>
    <t>Jag har använt Nordiskas formulering om kontakt (lång kontakt betraktas som uppehåll av älgarbetstid</t>
  </si>
  <si>
    <r>
      <rPr>
        <sz val="11"/>
        <color indexed="10"/>
        <rFont val="Calibri"/>
        <family val="2"/>
      </rPr>
      <t>VBÄK</t>
    </r>
    <r>
      <rPr>
        <sz val="11"/>
        <color theme="1"/>
        <rFont val="Calibri"/>
        <family val="2"/>
      </rPr>
      <t xml:space="preserve">: Mer logiskt att ta 60 min in i mörker, men otydligt när vi kan använda bedömning i mörker eftersom att provtiden redan är slut ? </t>
    </r>
    <r>
      <rPr>
        <sz val="11"/>
        <color indexed="10"/>
        <rFont val="Calibri"/>
        <family val="2"/>
      </rPr>
      <t>GÄK och JähK</t>
    </r>
    <r>
      <rPr>
        <sz val="11"/>
        <color theme="1"/>
        <rFont val="Calibri"/>
        <family val="2"/>
      </rPr>
      <t xml:space="preserve">: Om det är så vi får jaga 120 min efter mörkrets inbrott. </t>
    </r>
    <r>
      <rPr>
        <sz val="11"/>
        <color indexed="10"/>
        <rFont val="Calibri"/>
        <family val="2"/>
      </rPr>
      <t>NÄK</t>
    </r>
    <r>
      <rPr>
        <sz val="11"/>
        <color theme="1"/>
        <rFont val="Calibri"/>
        <family val="2"/>
      </rPr>
      <t xml:space="preserve">: Ser ingen större fördel att sitta i mörker och bedöma. </t>
    </r>
    <r>
      <rPr>
        <sz val="11"/>
        <color indexed="10"/>
        <rFont val="Calibri"/>
        <family val="2"/>
      </rPr>
      <t>DÄK</t>
    </r>
    <r>
      <rPr>
        <sz val="11"/>
        <color theme="1"/>
        <rFont val="Calibri"/>
        <family val="2"/>
      </rPr>
      <t>: Vi motsätter oss fortfarande älgarbete 120 min efter mörkrets inbrott. Vidare finner vi det märkligt att en hund ska kunna bedömas och belönas av 120 min skällning i mörker men är den på återgång i mörker så får den bara hålla på i 60 min?</t>
    </r>
  </si>
  <si>
    <r>
      <rPr>
        <sz val="11"/>
        <color indexed="10"/>
        <rFont val="Calibri"/>
        <family val="2"/>
      </rPr>
      <t>BÄK</t>
    </r>
    <r>
      <rPr>
        <sz val="11"/>
        <color theme="1"/>
        <rFont val="Calibri"/>
        <family val="2"/>
      </rPr>
      <t xml:space="preserve">: Det ska vara samma älg eller grupp av älgar. </t>
    </r>
    <r>
      <rPr>
        <sz val="11"/>
        <color indexed="10"/>
        <rFont val="Calibri"/>
        <family val="2"/>
      </rPr>
      <t>NÄK</t>
    </r>
    <r>
      <rPr>
        <sz val="11"/>
        <color theme="1"/>
        <rFont val="Calibri"/>
        <family val="2"/>
      </rPr>
      <t xml:space="preserve">: 60 min på samma älgar för ett andra pris är väl det minsta man kan begära av en ståndhund. Texten borde vara kvar. </t>
    </r>
    <r>
      <rPr>
        <sz val="11"/>
        <color indexed="10"/>
        <rFont val="Calibri"/>
        <family val="2"/>
      </rPr>
      <t>JHÄK</t>
    </r>
    <r>
      <rPr>
        <sz val="11"/>
        <color theme="1"/>
        <rFont val="Calibri"/>
        <family val="2"/>
      </rPr>
      <t xml:space="preserve">: 30 min. </t>
    </r>
    <r>
      <rPr>
        <sz val="11"/>
        <color indexed="10"/>
        <rFont val="Calibri"/>
        <family val="2"/>
      </rPr>
      <t>ÖSÄK</t>
    </r>
    <r>
      <rPr>
        <sz val="11"/>
        <color theme="1"/>
        <rFont val="Calibri"/>
        <family val="2"/>
      </rPr>
      <t xml:space="preserve">: Har för mig att vi ville ha kvar samma älg eller grupp av älgar, men är det mot en samsyn så är det bra. </t>
    </r>
    <r>
      <rPr>
        <sz val="11"/>
        <color indexed="10"/>
        <rFont val="Calibri"/>
        <family val="2"/>
      </rPr>
      <t>DÄK</t>
    </r>
    <r>
      <rPr>
        <sz val="11"/>
        <color theme="1"/>
        <rFont val="Calibri"/>
        <family val="2"/>
      </rPr>
      <t>: Det ska vara sammanlagt fast ståndskallstid på samma älg/grupp av älgar.</t>
    </r>
  </si>
  <si>
    <t>Jag har tänkt att avrundningen till helpoäng ska ske automatiskt i Provdata och avse poäng i momentet före faktoruppräkning. Fråga om vad som är starkt avvikande söktur är viktig och ska redas ut enligt rapport 1  - här skulle jag personligen vilja begränsa begreppet till söktur/-er där domaren är osäker på om hunden fått tag på älg eller annat vilt (tyst upptag som inte går säkerställa). Övriga sökturer bör ingå i bedömning oberoende av kort eller lång, det är ju så hunden uppträder och det är hur hunden uppträder som domaren kan bedöma. Här måste vi också vara uppmärksamma på om utvecklingen skulle gå mot att domarna inte redovisar snäva sökturer utan redovisar det som "hund i närhet av provgrupp"</t>
  </si>
  <si>
    <t>Finland och Norge mäter genomsnitt av genomförda sökturer. Norge tillämpar inte tyst upptag om det inte är glasklart att hunden fått tag på älg. I det fall domaren inte med säkerhet kan konstatera upptag så blir det sökarbete. Det blir då ofta en starkt avvikande söktur och om denna tur tas med i bedömning sök är upp till domarens fria skön att bedöma (det kan vara långt spårupptag men även "skenälg"). JähK´s avelskommitté vill räkna med samtliga sökturer till ett genomsnitt. Jag har ställt fråga till rasavelskommittén så vi får se vad de svarar. Genomsnitt på alla sökturer från det hunden börjat jobba förutom starkt/"extremt" avvikande sökturer (de som lika gärna kan ha varit vilt framför hunden). Då skulle vi behandla detta moment så som fi/no.</t>
  </si>
  <si>
    <t>Ja det här blev svårt/otydligt. Finland har en regel om att hund med alltför långt sök får max 8 p och tillämpas främst när man hämtar hunden med bil och gäller den "sökturen". Norge har ingen begränsning. I och med att vi inför korrigering för tidsfel så har vi i praktiken samma effekt som Finlands regler. Den stora skillnaden är jämfört med dagens svenska regler där ger vi 0 poäng i mom 10a samarbete om hund överger provgrupp under sök OCH den prestationen kan inte förbättras senare under dagen. I förslaget till nya regler/anpassning till nordiska mom 10 finns regeln om 0 p vid bilhämtning men poängavdraget blir så mycket mindre än dagens regler och definitivt inte 0 i slutpoäng i mom 10. Jag tar bort konstruktionen med avdrag i tempo mom 1. effekten av detta är då att de nya reglerna blir mycket "snällare" än dagens regler. Det skulle i sämsta fall kunna stimulera ett mer frikostigt bilhämtande (eftersom poängavdraget är så lågt). Fråga då om vi vill leva med det eller om någon har något emot denna tydliga förändring. I så fall kanske det kommer alternativa förslag ? Vi kan väl ha frågan öppen ... kanske lägga in en begränsning av antalet poäng hunden kan få i moment 10 (dvs att den får lydnadspoäng men inte samarbetspoäng) om den hämtats med bil under sök eller älgarbete (utan att risk för hundens liv etc föreligger)</t>
  </si>
  <si>
    <t xml:space="preserve">Jag tolkar detta resultat som att en stark majoritet anser att prestationen under sök ska beaktas vid poängsättning av moment 2. Både Fi och No är tydliga att sökets prestation ligger med som grund vid poängsättning mom 2.  De kriterier som finns i nordiska regelsystemet stämmer alltså väl med vad en stark svensk majoritet tycker. </t>
  </si>
  <si>
    <t xml:space="preserve">Ok ska fundera på orden avslutas resp bryts. Kanske bäst att ha öppet för att provet kan fortsätta som "sök under övrig provtid" </t>
  </si>
  <si>
    <t>Ja alltså</t>
  </si>
  <si>
    <t>Här blev det kanske fel/slarv i texten. Jag menade att jag klipper in texten/citatet. Kan ha gett missledande info. Ni får ta ställning till text i förslaget till regeltext.</t>
  </si>
  <si>
    <t xml:space="preserve">Bil för att rättvist bedöma hund. Kryssruta är ett bra förslag och domaren ska vara tydlig på vilket sätt bil använts. </t>
  </si>
  <si>
    <t>Det var en majoritet för detta i röstning inför rapport 1 och rapport 1 innehåller därför detta.</t>
  </si>
  <si>
    <t>Dålig kvalitet i frågemallen, ber om ursäkt för detta.</t>
  </si>
  <si>
    <t>jag har använt Nordiskas formulering om kontakt (lång kontakt betraktas som uppehåll av älgarbetstid</t>
  </si>
  <si>
    <t>Alla får inte jaga efter mörkrets inbrott och alla kommer inte heller att få jaga efter mörkrets inbrott. När vi startade jobbet kom vi överens om arbetsformerna, Jag har följt inriktningsbeslut i rapport 1 som skriver att bedömning i mörker bör kunna ske. Rapport 1 är just nu är ur demokratiskt perspektiv det starkast förankrade dokumentet vi har i vår process för tillfället. Rapport 1 använder ordet bör och detta för att det finns olika åsikter i frågan men det var en majoritet för vid rapportens skrivning.</t>
  </si>
  <si>
    <r>
      <t xml:space="preserve">Texten enligt Nordiska och enligt inriktningsbeslut i rapport  men rapport 1 anger max 120 min och är alltså inte låst till 120 min. Nordiska reglerna innebär att provtid kan pågå 120 minuter efter mörkrets inbrott, men då endast i ett begränsat antal moment. Vid förföljande "in i mörkret" har hunden två timmar på sig att komma tillbaka </t>
    </r>
    <r>
      <rPr>
        <u val="single"/>
        <sz val="11"/>
        <rFont val="Calibri"/>
        <family val="2"/>
      </rPr>
      <t>om den provtiden finns kvar vid mörkrets inbrott</t>
    </r>
    <r>
      <rPr>
        <sz val="11"/>
        <rFont val="Calibri"/>
        <family val="2"/>
      </rPr>
      <t xml:space="preserve">. Om hunden har mindre än 300 minuters provtid delar Norge överhuvud taget inte ut poäng i mom 10 c. jag skriver 60/120 i texten så får det visa sig hur detta blir. Förmodligen kommer det vara få prov som berörs i praktiken av detta, men öppnar för átt få lite mer söktid då dagarna är korta. </t>
    </r>
  </si>
  <si>
    <t xml:space="preserve">Det var ju typiskt att jag gjort en sådan miss och inte frågat om 2.8 och principerna för traktbyten. Den är förändrad så att provtid rullar om det är "hundens eget fel" och uppehåll provtid om det inte är hundens fel att behovet uppstår. Finland har inget uppehåll i något tillfälle utan klockan rullar hela tiden. Norge har uppehåll om naturhinder och fara. </t>
  </si>
  <si>
    <t>Majoritetsvilja i rapport 1 att alla prov ska hanteras via kollegier. Många principiella frågor även i 0:or och viktigt att även dessa kvalitetssäkras i bredare krets var argumentet när vi träffades i höstas.</t>
  </si>
  <si>
    <t>OK testade detta. I mom 4 och 6 lägger vi ju nu ihop älgkontakter, stötar och omställningar vid flera upptag. Testade därför om kravet på samma älg etc ska bort. Borde ha testat motsatta alternativet dvs att texten är kvar. Får markera att detta är en återstående fråga att säkerställa. Dilemmat med grupp av älgar har vi ju i mom 3 men det kanske någon löser den gordiska knuten på.</t>
  </si>
  <si>
    <t>BÄKs kommentar avser 2.9 pkt c skadad älg. dagens regler är ju inte glasklara. Jag har tagit inledande text pkt 4 från Norge - "Provdjuret/djuren ska vara friska och i övrigt vid god vigör – domaren avgör. Prov kan inte genomföras på älg som är rörelsehämmad (sjuk/skadad) och därmed inte uppför sig som frisk älg (se nytt prov 2.9)".  Den skrivningen i punkt 4 har alla godkänt. Logiskt av den skrivningen tycker jag att man inte ska belasta en hund med uppförsbacke och starta älgarbetstid på skadad älg. Hunden kan ju inte skälla till ett första pris på den skadade älgen och då får den älgen betraktas lika nyttig som typ ett rådjur eller hjort etc? Att börja inteckna tillgänglig älgarbetstid för hunden dvs tvinga in den i "sök under övrig provtid" känns tufft?</t>
  </si>
  <si>
    <t>Nja- tack skriver å/älv resp bred/strid ?</t>
  </si>
  <si>
    <t xml:space="preserve">Jag tror det är skrivningen om älgkalv som BÄK tänker på. Antar att det är för att det kan framstå som att vi ägnar oss åt djurplågeri? På något sätt tror jag det är bra att göra reglerna tydliga att domaren kan avsluta provet i god tid innan man överskrider etiska gränser och låta hunden få intjänad poäng. Alltså att vi definitivt inte ägnar oss åt djurplågeri. Jag formulerar om texten så kolla på nytt. </t>
  </si>
  <si>
    <t>ska kolla</t>
  </si>
  <si>
    <t>Förtydligar texten enligt NÄKs förslag</t>
  </si>
  <si>
    <t>Enligt rapport 1 majoritet för att följa nordiska och i första hand Norge därför skrivning så som den ser ut. Text justeras enligt fråga 69.</t>
  </si>
  <si>
    <t>Som jag tänker är att göra rättvis bedömning att vi säkerställer vad hunden håller på med dvs är det förföljande eller gångstånd. Att hjälpa hunden är inte ok och bil får inte användas för detta (för många år sedan vanligt att man gensköt hunden och kopplade för att ge möjlighet till nytt släpp/upptag. Ska fundera på textens utformning - räcker det att ta bort ordet skyndsamt? ÖSÄK om komplettering 1.4.3 ok.</t>
  </si>
  <si>
    <t>Jo egna anteckningar. Blir nog mer tryck på skogskort eftersom det är flera uppgifter som ska noteras i typ söktur. Finland och Norge har likadana utformning, anpassad till de uppgifter som krävs enligt reglerna.</t>
  </si>
  <si>
    <t>Justerar text till 60/120 - se mera fråga 69. Jag uppfattat att det är majoritetsvilja om att om hunden kommer till provgrupp och inte på eget initiativ vill återgå till älgen så bryts älgarbetstid. Det gäller att hitta en bra lösning så att händelserapporteringen i Provdata ger rätt summering av älgarbetstid. Känns fel att redovisa tid som älgarbetstid i de fall det är uppenbart att hunden inte vill skälla på älgen.</t>
  </si>
  <si>
    <t>Då är mitt förslag att vi tar bort detta med att lägga till extra metrar utifrån terrängtyp så som Norge gör.</t>
  </si>
  <si>
    <t>Jo så kan det kanske vara. Markerar alternativ lösning så ser vi i slutänden vad det blir</t>
  </si>
  <si>
    <t>Domaren måste göra en avvägning av vad som hänt. Nu har vi majoritet för att summera ihop antalet stötar etc vid flera upptag. Alltså endast i mom 3 som det kan vara principiellt viktigt. Exemplet med ko som kommer tillbaka vill jag hävda att om kon lämnat upptagsplatsen med hund i förföljande så upphör skalltid i mom 3 även om kon kommer tillbaka med hund efter (den principen prövad via överklagande JHÄK, SÄK, SKK). Svårare däremot om hunden släpper kon efter kort förföljande och går tillbaka och skäller på kalven som stannat kvar. ÖSÄKs kommentar är giftig tycker jag. Det enklaste är att räkna som nytt upptag men om domaren är 100% säker att det faktiskt är en grupp av älgar som står på samma plats och hunden återgår till samma plats, då känns en sådan regel tuff. Kanske någon hittar rätt skrivning om detta problem under det fortsatta arbetet. En nöt att tänka på i det fortsatta arbetet.</t>
  </si>
  <si>
    <t>Vid en provdag med sex upptag med fem upptag där älgen står i två minuter men sedan drar iväg i sken och ett sjätte upptag där älgen står still på upptagsplats. Är då verkligen 10 p det bästa underlaget för avelsvärdering av den hundens insats under dagen ?</t>
  </si>
  <si>
    <t>ok. Tror inte det är någon konflikt mellan tänkra regler och DÄKs ösnkemål. Vi är ju överens om större flexibilitet än idag dvs domaren måste kunna fundera ut vad som ger hunden bäst förutsättningar.</t>
  </si>
  <si>
    <t>Vi ska kanske lyfta den frågan utifrån att tekniken finns för att säkerställa att det är gångstånd. Skriver två alternativa texter så får ni fundera på detta.</t>
  </si>
  <si>
    <t>Nej, både resultat och kommentar</t>
  </si>
  <si>
    <t>Majoritet för verklig sträcka. Man kan fundera på om en hund som efter ett långt förföljande genar tillbaka till senaste kontakt med provgrupp ska kunna få betalt för effektiv återgång även om sträckan understiger 2 km ? Skissar på en sådan text så får ni tycka till.</t>
  </si>
  <si>
    <t>Tid för släpp av hund har varit oförändad vad jag vet sedan slutet 60-talet då  jag började intressera mig för löshund så jag tror inte på snabba förändringar av detta, så länge vi nu får jaga med löshund. Ledhundsprov bedöms tydligen inte som jakt vilket däremot särskilda älgspårprovet gör. Därför krävs dispens för särskilda älgspårprovet. Tror det finns anledning för SÄK att vara tydlig i frågan eftersom det, enligt min mening, är alldeles för många inlägg på sociala medier om "grävlingsjakt". Kunskapen om formerna för att hämta sin hund på annans mark eller stöta älg på annans mark verkar också låg.  Därför förslag att vara tydlig vad som gäller - kan mycket väl föras till avsnitt 4.</t>
  </si>
  <si>
    <r>
      <rPr>
        <sz val="11"/>
        <color indexed="10"/>
        <rFont val="Calibri"/>
        <family val="2"/>
      </rPr>
      <t>DÄK</t>
    </r>
    <r>
      <rPr>
        <sz val="11"/>
        <color theme="1"/>
        <rFont val="Calibri"/>
        <family val="2"/>
      </rPr>
      <t>: Vi tycker att om hundägaren har jakträtt eller lov av jakträttsinnehavare att gå prov inom ett område så räcker detta och ingen vidare kommunikation mellan olika lokalklubbar behövs. Varför ska en lokalklubb kunna neka en annan att genomföra ett prov? Det måste väl ligga i allas intresse att vi genomför så många prov som möjligt och det gör vi knappast genom att hitta på olika former av förbud mit varandra.</t>
    </r>
  </si>
  <si>
    <r>
      <rPr>
        <sz val="11"/>
        <color indexed="10"/>
        <rFont val="Calibri"/>
        <family val="2"/>
      </rPr>
      <t>GÄK</t>
    </r>
    <r>
      <rPr>
        <sz val="11"/>
        <color theme="1"/>
        <rFont val="Calibri"/>
        <family val="2"/>
      </rPr>
      <t xml:space="preserve">: Detta är inte ok. </t>
    </r>
    <r>
      <rPr>
        <sz val="11"/>
        <color indexed="10"/>
        <rFont val="Calibri"/>
        <family val="2"/>
      </rPr>
      <t>JähK</t>
    </r>
    <r>
      <rPr>
        <sz val="11"/>
        <color theme="1"/>
        <rFont val="Calibri"/>
        <family val="2"/>
      </rPr>
      <t xml:space="preserve">. Vi förstår inte alltså inte ok. </t>
    </r>
    <r>
      <rPr>
        <sz val="11"/>
        <color indexed="10"/>
        <rFont val="Calibri"/>
        <family val="2"/>
      </rPr>
      <t>VSÄK</t>
    </r>
    <r>
      <rPr>
        <sz val="11"/>
        <color theme="1"/>
        <rFont val="Calibri"/>
        <family val="2"/>
      </rPr>
      <t xml:space="preserve">: Detta bör läggas in i definitioner som ett förtydligande vad som avses med periodisk, uppehåll osv. </t>
    </r>
    <r>
      <rPr>
        <sz val="11"/>
        <color indexed="10"/>
        <rFont val="Calibri"/>
        <family val="2"/>
      </rPr>
      <t>VNÄK</t>
    </r>
    <r>
      <rPr>
        <sz val="11"/>
        <color theme="1"/>
        <rFont val="Calibri"/>
        <family val="2"/>
      </rPr>
      <t xml:space="preserve">: Önskvärt att få fram videosnuttar (som beskriver skillnader mellan jämnt, periodiskt och reprisartad skallgivning) som kan användas i utbildning och domaregenomgångar. Förslag att en sådan beskrivning skulle kunna läggas upp på SÄKs hemsida för allas tillgång. </t>
    </r>
  </si>
  <si>
    <t>Oupphörliga står idagens regler finns enklare ord helt klart. Funderar på alternativ skrivning. Kolla kommande utskick regelskrivning. Kom också på en knorr om förarens ansvar att reagera på domarens analys av händelser, baserat på verkligt exempel/överklagande.</t>
  </si>
  <si>
    <r>
      <rPr>
        <sz val="11"/>
        <color indexed="10"/>
        <rFont val="Calibri"/>
        <family val="2"/>
      </rPr>
      <t>VBÄK</t>
    </r>
    <r>
      <rPr>
        <sz val="11"/>
        <color theme="1"/>
        <rFont val="Calibri"/>
        <family val="2"/>
      </rPr>
      <t xml:space="preserve">: ska poängen avrundas uppåt eller neråt, eller kan vi avrunda efter faktorkorrigering. Kommer att bli någon poäng högre på några prov om vi avrundar efter faktoruppräkning. </t>
    </r>
    <r>
      <rPr>
        <sz val="11"/>
        <color indexed="10"/>
        <rFont val="Calibri"/>
        <family val="2"/>
      </rPr>
      <t>GÄK</t>
    </r>
    <r>
      <rPr>
        <sz val="11"/>
        <color theme="1"/>
        <rFont val="Calibri"/>
        <family val="2"/>
      </rPr>
      <t xml:space="preserve">: Klargöra var gränsen går för starkt avvikande söktur. Som det är idag är det mkt spekulationer vad det är av var gränsen går. Kortare turer i början (pinkturer) ska inte belasta hunden. </t>
    </r>
    <r>
      <rPr>
        <sz val="11"/>
        <color indexed="10"/>
        <rFont val="Calibri"/>
        <family val="2"/>
      </rPr>
      <t>JähK</t>
    </r>
    <r>
      <rPr>
        <sz val="11"/>
        <color theme="1"/>
        <rFont val="Calibri"/>
        <family val="2"/>
      </rPr>
      <t xml:space="preserve">: Avelskommittén vill att samtliga sökturer ska räknas med oavsett om den är avvikande eller ej. Då kan man räkna ut index bättre. </t>
    </r>
    <r>
      <rPr>
        <sz val="11"/>
        <color indexed="10"/>
        <rFont val="Calibri"/>
        <family val="2"/>
      </rPr>
      <t>NÄK</t>
    </r>
    <r>
      <rPr>
        <sz val="11"/>
        <color theme="1"/>
        <rFont val="Calibri"/>
        <family val="2"/>
      </rPr>
      <t>: Ja mandat att utreda och ta reda på fakta.</t>
    </r>
  </si>
  <si>
    <r>
      <rPr>
        <sz val="11"/>
        <color indexed="10"/>
        <rFont val="Calibri"/>
        <family val="2"/>
      </rPr>
      <t>VBÄK</t>
    </r>
    <r>
      <rPr>
        <sz val="11"/>
        <color theme="1"/>
        <rFont val="Calibri"/>
        <family val="2"/>
      </rPr>
      <t xml:space="preserve">: För låga poäng vid korta upptag. Lite fel i tabell för långa sökturer TF2 ska vara 45 min. </t>
    </r>
    <r>
      <rPr>
        <sz val="11"/>
        <color indexed="10"/>
        <rFont val="Calibri"/>
        <family val="2"/>
      </rPr>
      <t>BjhK</t>
    </r>
    <r>
      <rPr>
        <sz val="11"/>
        <color theme="1"/>
        <rFont val="Calibri"/>
        <family val="2"/>
      </rPr>
      <t xml:space="preserve">: Viktigt vi får samma. </t>
    </r>
    <r>
      <rPr>
        <sz val="11"/>
        <color indexed="10"/>
        <rFont val="Calibri"/>
        <family val="2"/>
      </rPr>
      <t>GÄK</t>
    </r>
    <r>
      <rPr>
        <sz val="11"/>
        <color theme="1"/>
        <rFont val="Calibri"/>
        <family val="2"/>
      </rPr>
      <t xml:space="preserve">: Nej vi ska inte värdera mer eller mindre var älgen står utan vi sätter som nu K (5p) och lägger in koeff så att poängen 7,5 oavsett var älgen står i förhållande till PG. </t>
    </r>
    <r>
      <rPr>
        <sz val="11"/>
        <color indexed="10"/>
        <rFont val="Calibri"/>
        <family val="2"/>
      </rPr>
      <t>JähK</t>
    </r>
    <r>
      <rPr>
        <sz val="11"/>
        <color theme="1"/>
        <rFont val="Calibri"/>
        <family val="2"/>
      </rPr>
      <t xml:space="preserve"> samma svar som GÄK samt "det är söket vi ska bedöma. Det är inte bedömt om vi inte sett ngt sök. </t>
    </r>
    <r>
      <rPr>
        <sz val="11"/>
        <color indexed="10"/>
        <rFont val="Calibri"/>
        <family val="2"/>
      </rPr>
      <t>ÖSÄK</t>
    </r>
    <r>
      <rPr>
        <sz val="11"/>
        <color theme="1"/>
        <rFont val="Calibri"/>
        <family val="2"/>
      </rPr>
      <t xml:space="preserve">: Tycker att K ska vara med på avelsutvärderingen. En hund som hittar älg direkt är en utmärkt avelshund. Men för championat så ska han vara bedömd i alla moment minst en gång. </t>
    </r>
    <r>
      <rPr>
        <sz val="11"/>
        <color indexed="10"/>
        <rFont val="Calibri"/>
        <family val="2"/>
      </rPr>
      <t>VSÄK</t>
    </r>
    <r>
      <rPr>
        <sz val="11"/>
        <color theme="1"/>
        <rFont val="Calibri"/>
        <family val="2"/>
      </rPr>
      <t>: Poängen bör sänkas.</t>
    </r>
    <r>
      <rPr>
        <sz val="11"/>
        <color indexed="10"/>
        <rFont val="Calibri"/>
        <family val="2"/>
      </rPr>
      <t xml:space="preserve"> DÄK</t>
    </r>
    <r>
      <rPr>
        <sz val="11"/>
        <color theme="1"/>
        <rFont val="Calibri"/>
        <family val="2"/>
      </rPr>
      <t xml:space="preserve">: Nej lägstanivåerna är för låga, Finsk modell är bra. </t>
    </r>
    <r>
      <rPr>
        <sz val="11"/>
        <color indexed="10"/>
        <rFont val="Calibri"/>
        <family val="2"/>
      </rPr>
      <t>NÄK</t>
    </r>
    <r>
      <rPr>
        <sz val="11"/>
        <color theme="1"/>
        <rFont val="Calibri"/>
        <family val="2"/>
      </rPr>
      <t>: Varför 7-8 och 5-6 p? 8 poäng på upptag första söktur över 800 m är samma som Finland/Norge (Finland 0-399m/6p 400-799m/7p 800 m eller mer 8 p) Det är ju bara kort avstånd som justerats? Fin har 6-7-8. Främjar ingen hund att visa en söktur. En hund som bara drar rakt ut som fler och fler hundar gör komma ha lika bra poäng i sök om den som metodiskt söker av marker. Vi landar på de mest generösa poängen som alla haft motstånd mot i alla fall.</t>
    </r>
  </si>
  <si>
    <t>Här har Finland tankar om en stor förändring jämfört med deras regler idag (får även konsekvenser för förmåga finna älg vid upptag första söktur). Norge har högre krav i dagens regler jämför Finland . Finland är tydliga att det är alldeles för lätt att få hög poäng idag och därför tänker de höja kraven och då lite högre än vad Norge har. Vi får väl avvakta och se hur dialogen mellan Finland och Norge utvecklas och om vi kan enas i ett gemensamt förslag. Ingen mer diskussion om poängsättning i nuläget alltså utan omtag i frågan efter dialog Fi/No. Rapport 1 tolkar jag som att vi ska försöka komma så nära nordiska gemensamma som möjligt. På NÄKs fråga så är detta ett område som ska diskuteras med Fi/No eftersom Finland tänker ändra de regler NÄK refererar. Med K för första söktur kommer inte poängen att finnas med i Provdatas genomsnittsvärden för sök. Observera att med det nya förslaget ska alla kriterier bedömas dvs inte bara avstånd utan även sträcka och tempo. Betr motstånd så är det nog så att åsikterna spretar en hel del vid värdering av dessa prestationer. Utifrån resultat av förra enkäten tog jag bort det finska utkastet och sänkte de lägre nivåerna. Upptag första söktur ger 3 p lägre slutpoäng jämfört med en hund som visat utmärkt sök. Vi får ägna mer tid åt frågan men behöver Fi/NO reaktioner innan vi fortsätter.</t>
  </si>
  <si>
    <r>
      <rPr>
        <sz val="11"/>
        <color indexed="10"/>
        <rFont val="Calibri"/>
        <family val="2"/>
      </rPr>
      <t>VBÄK</t>
    </r>
    <r>
      <rPr>
        <sz val="11"/>
        <color theme="1"/>
        <rFont val="Calibri"/>
        <family val="2"/>
      </rPr>
      <t xml:space="preserve">: Hur många sökturer ska med de 5 första ok men när domaren använder "sökturer flera" kanske flera gånger (ev 10-15 turer). Hur gör vi då? Kan vi räkna de 5 första och enbart ta med "sökturer flera" som 1 tur eller ska det anges hur många turer som ingår i "sökturer flera". </t>
    </r>
    <r>
      <rPr>
        <sz val="11"/>
        <color indexed="10"/>
        <rFont val="Calibri"/>
        <family val="2"/>
      </rPr>
      <t>GÄK</t>
    </r>
    <r>
      <rPr>
        <sz val="11"/>
        <color theme="1"/>
        <rFont val="Calibri"/>
        <family val="2"/>
      </rPr>
      <t xml:space="preserve">: Det ska vara lätt att döma! Vi vill poängsätta hundens normala sök. </t>
    </r>
    <r>
      <rPr>
        <sz val="11"/>
        <color indexed="10"/>
        <rFont val="Calibri"/>
        <family val="2"/>
      </rPr>
      <t>JähK</t>
    </r>
    <r>
      <rPr>
        <sz val="11"/>
        <color theme="1"/>
        <rFont val="Calibri"/>
        <family val="2"/>
      </rPr>
      <t xml:space="preserve">: Samma svar som GÄK. </t>
    </r>
    <r>
      <rPr>
        <sz val="11"/>
        <color indexed="10"/>
        <rFont val="Calibri"/>
        <family val="2"/>
      </rPr>
      <t>ÖSÄK</t>
    </r>
    <r>
      <rPr>
        <sz val="11"/>
        <color theme="1"/>
        <rFont val="Calibri"/>
        <family val="2"/>
      </rPr>
      <t>: Blir det genomsnitt på sökturerna, så bör man dela tiden med turerna inte poängen/tur. När man har ett genomsnitt så sätter man poäng. Anser även att 10 p för 30 min och 5 p för 31 min är underligt. NÄK: Hellre allmänhet är genomsnitt, enstaka turer kan dra upp eller ner onödigt. NÄKs tanke med fallande skala på överlånga sökturer är när sökturerna är i allmänhet långa. Genomsnitt är bra på prov där man har många sökturer. Med dagens älgstam verkar de flesta prisprov inte ha särskilt många turer. Då kan genomsnitt bli väldigt fel, en kort tur 200 m (längre pissrunda), en överlång tur 1 700 m, ger ett snitt på 850 vilket är ganska perfekt. På få turer dåligt system. På många turer ex sök under 4 timmar är det säkert perfekt. Med på ex 2 turer blir det fel, Det både gynnar och missgynnar felaktigt.</t>
    </r>
  </si>
  <si>
    <t>Det är detta alternativ som ligger närmast en majoritet. Förmodligen enklast att hantera datamässigt med avdrag på aktuell söktur (Även om svårare/dyrare att programmera så att provdata justerar automatiskt så att domaren inte behöver komma ihåg ev tidsfel). Jag tänker att domaren får skriva in hur många sökturer som han slagit ihop till sökturer flera. Det är likvärdiga sökturer som kan slås samman och då kan datasystemet utifrån antalsuppgift räkna ut genomsnittsvärden för avstånd och sträcka. Betr normala sök tror jag det är svårt för domaren att veta vad som är normalt för hunden. Enklast för alla att döma det man ser i verkligheten och den dagen. NÄKs exempel på två väldigt olika sökturer skulle vara intressant att veta vilket värde respektive klubb sätter som allmänhet? Sen är det detta med pisstur - det kan vara så att det är en dålig sökrunda men det är den sökrunda hunden faktiskt gör. Kom nu ihåg att vi går från att endast titta på avstånd till att vi ska väga samman fyra olika kriterier.</t>
  </si>
  <si>
    <r>
      <rPr>
        <sz val="11"/>
        <color indexed="10"/>
        <rFont val="Calibri"/>
        <family val="2"/>
      </rPr>
      <t>GÄK</t>
    </r>
    <r>
      <rPr>
        <sz val="11"/>
        <color theme="1"/>
        <rFont val="Calibri"/>
        <family val="2"/>
      </rPr>
      <t xml:space="preserve">: Det ska vara lätt att döma! Vi vill poängsätta hundens normala sök! </t>
    </r>
    <r>
      <rPr>
        <sz val="11"/>
        <color indexed="10"/>
        <rFont val="Calibri"/>
        <family val="2"/>
      </rPr>
      <t>JähK</t>
    </r>
    <r>
      <rPr>
        <sz val="11"/>
        <color theme="1"/>
        <rFont val="Calibri"/>
        <family val="2"/>
      </rPr>
      <t xml:space="preserve">: Samma svar som GÄK. </t>
    </r>
    <r>
      <rPr>
        <sz val="11"/>
        <color indexed="10"/>
        <rFont val="Calibri"/>
        <family val="2"/>
      </rPr>
      <t>JHÄK</t>
    </r>
    <r>
      <rPr>
        <sz val="11"/>
        <color theme="1"/>
        <rFont val="Calibri"/>
        <family val="2"/>
      </rPr>
      <t xml:space="preserve">: Det känns fel om det bara är en söktur som är för lång tid på och flera under, då blir ju alla sökturer påverkade av en som är för lång. </t>
    </r>
    <r>
      <rPr>
        <sz val="11"/>
        <color indexed="10"/>
        <rFont val="Calibri"/>
        <family val="2"/>
      </rPr>
      <t>NÄK</t>
    </r>
    <r>
      <rPr>
        <sz val="11"/>
        <color theme="1"/>
        <rFont val="Calibri"/>
        <family val="2"/>
      </rPr>
      <t>: Se ovan</t>
    </r>
  </si>
  <si>
    <r>
      <rPr>
        <sz val="11"/>
        <color indexed="10"/>
        <rFont val="Calibri"/>
        <family val="2"/>
      </rPr>
      <t>BjhK</t>
    </r>
    <r>
      <rPr>
        <sz val="11"/>
        <color theme="1"/>
        <rFont val="Calibri"/>
        <family val="2"/>
      </rPr>
      <t xml:space="preserve">: Inte straffas för några eller enstaka sökturer över tidsgränsen. </t>
    </r>
    <r>
      <rPr>
        <sz val="11"/>
        <color indexed="10"/>
        <rFont val="Calibri"/>
        <family val="2"/>
      </rPr>
      <t>NÄK</t>
    </r>
    <r>
      <rPr>
        <sz val="11"/>
        <color theme="1"/>
        <rFont val="Calibri"/>
        <family val="2"/>
      </rPr>
      <t>: Hundar som söker oeffektivt dvs väldigt länge borta ska ha sämre lön för arbetet än den effektive</t>
    </r>
  </si>
  <si>
    <t>Majoritet alltså för att justering ska ske för den enskilda tur som överstiger tidsgräns. Om en hund har tidsfel på alla sökturer ger justering på varje enskild söktur samma resultat.</t>
  </si>
  <si>
    <r>
      <rPr>
        <sz val="11"/>
        <color indexed="10"/>
        <rFont val="Calibri"/>
        <family val="2"/>
      </rPr>
      <t>JähK</t>
    </r>
    <r>
      <rPr>
        <sz val="11"/>
        <color theme="1"/>
        <rFont val="Calibri"/>
        <family val="2"/>
      </rPr>
      <t xml:space="preserve">: 8-12 är utmärkt tempo enligt rasstandard Jämthund. </t>
    </r>
    <r>
      <rPr>
        <sz val="11"/>
        <color indexed="10"/>
        <rFont val="Calibri"/>
        <family val="2"/>
      </rPr>
      <t>ÖSÄK</t>
    </r>
    <r>
      <rPr>
        <sz val="11"/>
        <color theme="1"/>
        <rFont val="Calibri"/>
        <family val="2"/>
      </rPr>
      <t>: Samsyn i Norden är bra. Att diskutera 1 km/h ?? NÄK: Bra. Frågan är om "korridorsök" även ska finna med på högre poängskala? Många hundar kan dra 800 m ut 800 m in i en rak korridor gång på gång. Väldigt ineffektivt för att "söka av en mark" jämfört med en hund som "breddar" området förare och hund jagar av.</t>
    </r>
  </si>
  <si>
    <r>
      <rPr>
        <sz val="11"/>
        <color indexed="10"/>
        <rFont val="Calibri"/>
        <family val="2"/>
      </rPr>
      <t>JHÄK</t>
    </r>
    <r>
      <rPr>
        <sz val="11"/>
        <color theme="1"/>
        <rFont val="Calibri"/>
        <family val="2"/>
      </rPr>
      <t xml:space="preserve">: Sökarbetet från senaste kontakt </t>
    </r>
    <r>
      <rPr>
        <u val="single"/>
        <sz val="11"/>
        <color indexed="8"/>
        <rFont val="Calibri"/>
        <family val="2"/>
      </rPr>
      <t>med</t>
    </r>
    <r>
      <rPr>
        <sz val="11"/>
        <color theme="1"/>
        <rFont val="Calibri"/>
        <family val="2"/>
      </rPr>
      <t xml:space="preserve"> provgrupp fram till hämtning med bil </t>
    </r>
    <r>
      <rPr>
        <u val="single"/>
        <sz val="11"/>
        <color indexed="8"/>
        <rFont val="Calibri"/>
        <family val="2"/>
      </rPr>
      <t>tas inte</t>
    </r>
    <r>
      <rPr>
        <sz val="11"/>
        <color theme="1"/>
        <rFont val="Calibri"/>
        <family val="2"/>
      </rPr>
      <t xml:space="preserve"> med i bedömning av hundens sök. </t>
    </r>
    <r>
      <rPr>
        <sz val="11"/>
        <color indexed="10"/>
        <rFont val="Calibri"/>
        <family val="2"/>
      </rPr>
      <t>SSÄK</t>
    </r>
    <r>
      <rPr>
        <sz val="11"/>
        <color theme="1"/>
        <rFont val="Calibri"/>
        <family val="2"/>
      </rPr>
      <t xml:space="preserve">: Varför blir tempo 0 om hunden hämtas med bil om den tidigare gjort sig förtjänt av poäng i tempo. VSÄK: 0 p i samarbete ej tempo. </t>
    </r>
    <r>
      <rPr>
        <sz val="11"/>
        <color indexed="10"/>
        <rFont val="Calibri"/>
        <family val="2"/>
      </rPr>
      <t>VNÄK</t>
    </r>
    <r>
      <rPr>
        <sz val="11"/>
        <color theme="1"/>
        <rFont val="Calibri"/>
        <family val="2"/>
      </rPr>
      <t xml:space="preserve">: Texten är i grund OK, om hunden jagar annat vilt än älgbör vi i lokal-/rasklubbarna komma överens om hur bedömning ska utföras - Diskussion! </t>
    </r>
    <r>
      <rPr>
        <sz val="11"/>
        <color indexed="10"/>
        <rFont val="Calibri"/>
        <family val="2"/>
      </rPr>
      <t>DÄK</t>
    </r>
    <r>
      <rPr>
        <sz val="11"/>
        <color theme="1"/>
        <rFont val="Calibri"/>
        <family val="2"/>
      </rPr>
      <t>: Andra anledningar till att man vill byta sökområde kan uppkomma t ex småviltjägare, skogsarbetare etc. NÄK: Om det föreligger fara JA, en gång kanske man kan försöka koppla hunden med hjälp av bil men då ska det på något sätt framgå att hunden hellre valt annat vilt. Sen ska 13.4 gamla regler tillämpas.</t>
    </r>
  </si>
  <si>
    <t>Korrigerar text enligt JHÄKs påpekande (ingen söktur).  Jag tar bort texten om 0 i tempo-se vidare fråga 10. Traktbyte ok att göra då hund kommer till provgrupp. DÄKs kommentar - ja så är det och texten får inte uppfattas som förbud mot traktbyte då - ska kolla texten igen för den ska inte uppfattas som att man inte får byta trakt. VNÄK och önskemål diskussion - svårt samlas pga Corona men kanske lägga upp typ diskussionsgrupp i FB (sluten grupp med projektdeltagare) ? Jag återkommer. NÄK alltså regeln om hunden återvänder trots tidigare uppkoppling.</t>
  </si>
  <si>
    <r>
      <rPr>
        <sz val="11"/>
        <color indexed="10"/>
        <rFont val="Calibri"/>
        <family val="2"/>
      </rPr>
      <t>GÄK</t>
    </r>
    <r>
      <rPr>
        <sz val="11"/>
        <color theme="1"/>
        <rFont val="Calibri"/>
        <family val="2"/>
      </rPr>
      <t xml:space="preserve">: Tempo bedöms i det man har sett. Sen när han överger har du redan bedömt tempot. </t>
    </r>
    <r>
      <rPr>
        <sz val="11"/>
        <color indexed="10"/>
        <rFont val="Calibri"/>
        <family val="2"/>
      </rPr>
      <t>JähK</t>
    </r>
    <r>
      <rPr>
        <sz val="11"/>
        <color theme="1"/>
        <rFont val="Calibri"/>
        <family val="2"/>
      </rPr>
      <t xml:space="preserve">: Samma svar som GÄK. </t>
    </r>
    <r>
      <rPr>
        <sz val="11"/>
        <color indexed="10"/>
        <rFont val="Calibri"/>
        <family val="2"/>
      </rPr>
      <t>BÄK</t>
    </r>
    <r>
      <rPr>
        <sz val="11"/>
        <color theme="1"/>
        <rFont val="Calibri"/>
        <family val="2"/>
      </rPr>
      <t xml:space="preserve">: Här förstår vi inte riktigt frågan. </t>
    </r>
    <r>
      <rPr>
        <sz val="11"/>
        <color indexed="10"/>
        <rFont val="Calibri"/>
        <family val="2"/>
      </rPr>
      <t>SSÄK</t>
    </r>
    <r>
      <rPr>
        <sz val="11"/>
        <color theme="1"/>
        <rFont val="Calibri"/>
        <family val="2"/>
      </rPr>
      <t xml:space="preserve">: Vi har svårt att ta ställning då vi inte förstår frågan riktigt. </t>
    </r>
    <r>
      <rPr>
        <sz val="11"/>
        <color indexed="10"/>
        <rFont val="Calibri"/>
        <family val="2"/>
      </rPr>
      <t>ÖSÄK</t>
    </r>
    <r>
      <rPr>
        <sz val="11"/>
        <color theme="1"/>
        <rFont val="Calibri"/>
        <family val="2"/>
      </rPr>
      <t xml:space="preserve">: Avvikande turer har med sökturer att göra, inte tempot. </t>
    </r>
    <r>
      <rPr>
        <sz val="11"/>
        <color indexed="10"/>
        <rFont val="Calibri"/>
        <family val="2"/>
      </rPr>
      <t>VSÄK</t>
    </r>
    <r>
      <rPr>
        <sz val="11"/>
        <color theme="1"/>
        <rFont val="Calibri"/>
        <family val="2"/>
      </rPr>
      <t xml:space="preserve">: Är detta inte samarbete ? </t>
    </r>
    <r>
      <rPr>
        <sz val="11"/>
        <color indexed="10"/>
        <rFont val="Calibri"/>
        <family val="2"/>
      </rPr>
      <t>NÄK</t>
    </r>
    <r>
      <rPr>
        <sz val="11"/>
        <color theme="1"/>
        <rFont val="Calibri"/>
        <family val="2"/>
      </rPr>
      <t>: Hunden ska ha den poäng den förtjänat i sitt sök om den gjort sökrundor. Vid bilhämtning är det i första hand samarbete och återgång som är problemet. Om den däremor försvinner och måste bilhämtas på förstas sökturen så kan man diskutera om den inte ska ha 0 i tempo och omfattning eftersom den uppenbarligen inte söker sig tillbaka.</t>
    </r>
  </si>
  <si>
    <r>
      <rPr>
        <sz val="11"/>
        <color indexed="10"/>
        <rFont val="Calibri"/>
        <family val="2"/>
      </rPr>
      <t>GÄK</t>
    </r>
    <r>
      <rPr>
        <sz val="11"/>
        <color theme="1"/>
        <rFont val="Calibri"/>
        <family val="2"/>
      </rPr>
      <t xml:space="preserve">: Krångligt. </t>
    </r>
    <r>
      <rPr>
        <sz val="11"/>
        <color indexed="10"/>
        <rFont val="Calibri"/>
        <family val="2"/>
      </rPr>
      <t>JähK</t>
    </r>
    <r>
      <rPr>
        <sz val="11"/>
        <color theme="1"/>
        <rFont val="Calibri"/>
        <family val="2"/>
      </rPr>
      <t xml:space="preserve">: Alldeles för krångligt. </t>
    </r>
    <r>
      <rPr>
        <sz val="11"/>
        <color indexed="10"/>
        <rFont val="Calibri"/>
        <family val="2"/>
      </rPr>
      <t>VNÄK</t>
    </r>
    <r>
      <rPr>
        <sz val="11"/>
        <color theme="1"/>
        <rFont val="Calibri"/>
        <family val="2"/>
      </rPr>
      <t>: Tål att diskuteras NÄK: Svårt att urskilja prestationerna 6 p kan betyda 35 eller 15 min, 4 p kan betyda 40 eller 10 min ´blir väldigt ambivalent</t>
    </r>
  </si>
  <si>
    <r>
      <rPr>
        <sz val="11"/>
        <color indexed="10"/>
        <rFont val="Calibri"/>
        <family val="2"/>
      </rPr>
      <t>BjhK</t>
    </r>
    <r>
      <rPr>
        <sz val="11"/>
        <color theme="1"/>
        <rFont val="Calibri"/>
        <family val="2"/>
      </rPr>
      <t xml:space="preserve">: Kanske 8 p  </t>
    </r>
    <r>
      <rPr>
        <sz val="11"/>
        <color indexed="10"/>
        <rFont val="Calibri"/>
        <family val="2"/>
      </rPr>
      <t>GÄK</t>
    </r>
    <r>
      <rPr>
        <sz val="11"/>
        <color theme="1"/>
        <rFont val="Calibri"/>
        <family val="2"/>
      </rPr>
      <t xml:space="preserve">: Jämför idag: Hunden hittar älgen efter en längre tids sökande. </t>
    </r>
    <r>
      <rPr>
        <sz val="11"/>
        <color indexed="10"/>
        <rFont val="Calibri"/>
        <family val="2"/>
      </rPr>
      <t>JähK</t>
    </r>
    <r>
      <rPr>
        <sz val="11"/>
        <color theme="1"/>
        <rFont val="Calibri"/>
        <family val="2"/>
      </rPr>
      <t xml:space="preserve">: Samma svar som GÄK samt "ganska dåligt sök, döm som idag". </t>
    </r>
    <r>
      <rPr>
        <sz val="11"/>
        <color indexed="10"/>
        <rFont val="Calibri"/>
        <family val="2"/>
      </rPr>
      <t>ÖSÄK</t>
    </r>
    <r>
      <rPr>
        <sz val="11"/>
        <color theme="1"/>
        <rFont val="Calibri"/>
        <family val="2"/>
      </rPr>
      <t xml:space="preserve">: Den bedöms redan ner i söket, straffa en hund i andra moment låter fel. </t>
    </r>
    <r>
      <rPr>
        <sz val="11"/>
        <color indexed="10"/>
        <rFont val="Calibri"/>
        <family val="2"/>
      </rPr>
      <t>NÄK</t>
    </r>
    <r>
      <rPr>
        <sz val="11"/>
        <color theme="1"/>
        <rFont val="Calibri"/>
        <family val="2"/>
      </rPr>
      <t>: Nej absolut inte, den skulle definitivt kunna hitta älgen långt tidigare, gränsfall på om man inte hade brutit provet.</t>
    </r>
  </si>
  <si>
    <r>
      <rPr>
        <sz val="11"/>
        <color indexed="10"/>
        <rFont val="Calibri"/>
        <family val="2"/>
      </rPr>
      <t>BjhK</t>
    </r>
    <r>
      <rPr>
        <sz val="11"/>
        <color theme="1"/>
        <rFont val="Calibri"/>
        <family val="2"/>
      </rPr>
      <t xml:space="preserve">: Motvind, medvind, löpsträcka kan ha betydelse  GÄK: Onödigt, går ju ange i kommentarer och övrig info. </t>
    </r>
    <r>
      <rPr>
        <sz val="11"/>
        <color indexed="10"/>
        <rFont val="Calibri"/>
        <family val="2"/>
      </rPr>
      <t>JähK</t>
    </r>
    <r>
      <rPr>
        <sz val="11"/>
        <color theme="1"/>
        <rFont val="Calibri"/>
        <family val="2"/>
      </rPr>
      <t xml:space="preserve">: Onödigt går ju ange i provberättelse. </t>
    </r>
    <r>
      <rPr>
        <sz val="11"/>
        <color indexed="10"/>
        <rFont val="Calibri"/>
        <family val="2"/>
      </rPr>
      <t>JHÄK</t>
    </r>
    <r>
      <rPr>
        <sz val="11"/>
        <color theme="1"/>
        <rFont val="Calibri"/>
        <family val="2"/>
      </rPr>
      <t xml:space="preserve">: ok att lägga till vindförhållanden. </t>
    </r>
    <r>
      <rPr>
        <sz val="11"/>
        <color indexed="10"/>
        <rFont val="Calibri"/>
        <family val="2"/>
      </rPr>
      <t>ÖSÄK</t>
    </r>
    <r>
      <rPr>
        <sz val="11"/>
        <color theme="1"/>
        <rFont val="Calibri"/>
        <family val="2"/>
      </rPr>
      <t xml:space="preserve">: Domaren avgör. </t>
    </r>
    <r>
      <rPr>
        <sz val="11"/>
        <color indexed="10"/>
        <rFont val="Calibri"/>
        <family val="2"/>
      </rPr>
      <t>DÄK</t>
    </r>
    <r>
      <rPr>
        <sz val="11"/>
        <color theme="1"/>
        <rFont val="Calibri"/>
        <family val="2"/>
      </rPr>
      <t xml:space="preserve">: Det som är intressant är väl sökmönster, löpsträcka, medvind, motvind. Måste man gå så att hunden finner ett spår i närheten har den ju bevisninge inte gjort någon vidare prestation. </t>
    </r>
    <r>
      <rPr>
        <sz val="11"/>
        <color indexed="10"/>
        <rFont val="Calibri"/>
        <family val="2"/>
      </rPr>
      <t>NÄK</t>
    </r>
    <r>
      <rPr>
        <sz val="11"/>
        <color theme="1"/>
        <rFont val="Calibri"/>
        <family val="2"/>
      </rPr>
      <t>: om hund tar upp i medvind kan den ofta gjort en bra prestation och ska premieras.</t>
    </r>
  </si>
  <si>
    <r>
      <rPr>
        <sz val="11"/>
        <color indexed="10"/>
        <rFont val="Calibri"/>
        <family val="2"/>
      </rPr>
      <t>BjhK</t>
    </r>
    <r>
      <rPr>
        <sz val="11"/>
        <color theme="1"/>
        <rFont val="Calibri"/>
        <family val="2"/>
      </rPr>
      <t xml:space="preserve">: kan bli svårt att ha för mycket att väga in. </t>
    </r>
    <r>
      <rPr>
        <sz val="11"/>
        <color indexed="10"/>
        <rFont val="Calibri"/>
        <family val="2"/>
      </rPr>
      <t>JähK</t>
    </r>
    <r>
      <rPr>
        <sz val="11"/>
        <color theme="1"/>
        <rFont val="Calibri"/>
        <family val="2"/>
      </rPr>
      <t xml:space="preserve">. Fundera och utveckla. </t>
    </r>
    <r>
      <rPr>
        <sz val="11"/>
        <color indexed="10"/>
        <rFont val="Calibri"/>
        <family val="2"/>
      </rPr>
      <t>JHÄK</t>
    </r>
    <r>
      <rPr>
        <sz val="11"/>
        <color theme="1"/>
        <rFont val="Calibri"/>
        <family val="2"/>
      </rPr>
      <t xml:space="preserve">: om domaren anser att det är förhållanden som avsevärt försvårar för hunden att snabbt finna älgen så måste han ju beskriva det. </t>
    </r>
    <r>
      <rPr>
        <sz val="11"/>
        <color indexed="10"/>
        <rFont val="Calibri"/>
        <family val="2"/>
      </rPr>
      <t>ÖSÄK</t>
    </r>
    <r>
      <rPr>
        <sz val="11"/>
        <color theme="1"/>
        <rFont val="Calibri"/>
        <family val="2"/>
      </rPr>
      <t xml:space="preserve">: Domaren avgör </t>
    </r>
    <r>
      <rPr>
        <sz val="11"/>
        <color indexed="10"/>
        <rFont val="Calibri"/>
        <family val="2"/>
      </rPr>
      <t>NÄK</t>
    </r>
    <r>
      <rPr>
        <sz val="11"/>
        <color theme="1"/>
        <rFont val="Calibri"/>
        <family val="2"/>
      </rPr>
      <t>: Eventuellt, men samtidigt bör ju domare som är skolade ha begrepp om hunden presterar eller inte.</t>
    </r>
  </si>
  <si>
    <r>
      <rPr>
        <sz val="11"/>
        <color indexed="10"/>
        <rFont val="Calibri"/>
        <family val="2"/>
      </rPr>
      <t>BjhK</t>
    </r>
    <r>
      <rPr>
        <sz val="11"/>
        <color theme="1"/>
        <rFont val="Calibri"/>
        <family val="2"/>
      </rPr>
      <t xml:space="preserve">: Svår fråga, men det måste finnas en nedre gräns för ex 10 p </t>
    </r>
    <r>
      <rPr>
        <sz val="11"/>
        <color indexed="10"/>
        <rFont val="Calibri"/>
        <family val="2"/>
      </rPr>
      <t>GÄK</t>
    </r>
    <r>
      <rPr>
        <sz val="11"/>
        <color theme="1"/>
        <rFont val="Calibri"/>
        <family val="2"/>
      </rPr>
      <t xml:space="preserve">: Ska vara fågelväg! Tydliga metergränser gör det lätt att döma. </t>
    </r>
    <r>
      <rPr>
        <sz val="11"/>
        <color indexed="10"/>
        <rFont val="Calibri"/>
        <family val="2"/>
      </rPr>
      <t>JähK</t>
    </r>
    <r>
      <rPr>
        <sz val="11"/>
        <color theme="1"/>
        <rFont val="Calibri"/>
        <family val="2"/>
      </rPr>
      <t xml:space="preserve">: samma svar som GÄK samt "blir fel  om den känner lukt då du släpper". </t>
    </r>
    <r>
      <rPr>
        <sz val="11"/>
        <color indexed="10"/>
        <rFont val="Calibri"/>
        <family val="2"/>
      </rPr>
      <t>JHÄK</t>
    </r>
    <r>
      <rPr>
        <sz val="11"/>
        <color theme="1"/>
        <rFont val="Calibri"/>
        <family val="2"/>
      </rPr>
      <t xml:space="preserve">: Vi måste nog ha någon sträcka kvar annars så kommer det att finnas prov där hunden har utmärkt förmåga och upptag på 150 meter bara hunden färdades nog långt innan. </t>
    </r>
    <r>
      <rPr>
        <sz val="11"/>
        <color indexed="10"/>
        <rFont val="Calibri"/>
        <family val="2"/>
      </rPr>
      <t>DÄK</t>
    </r>
    <r>
      <rPr>
        <sz val="11"/>
        <color theme="1"/>
        <rFont val="Calibri"/>
        <family val="2"/>
      </rPr>
      <t xml:space="preserve">: Vi måste ha olika brytpunkter för att få spridning i momentet. </t>
    </r>
    <r>
      <rPr>
        <sz val="11"/>
        <color indexed="10"/>
        <rFont val="Calibri"/>
        <family val="2"/>
      </rPr>
      <t>NÄK</t>
    </r>
    <r>
      <rPr>
        <sz val="11"/>
        <color theme="1"/>
        <rFont val="Calibri"/>
        <family val="2"/>
      </rPr>
      <t>: Det är väl en bra tumregel så länge inte terräng och före sätter hinder för detta men det får man väl ta i beaktning. Avstånd färdad sträcka. Om hunden springer 300 m bort på en väg, pissar vänder tillbaka längs vägen viker in i skogen en bit innan den är tillbaka och börjar skälla. Färdad sträcka 550 m på väg, 250 m i skog, Fågelväg kanske 200 m. Bedöms som en utmärkt prestation om man mäter färdad sträcka på något sätt måste avståndet till älgarna komma med för att ge en rättvisare bild.</t>
    </r>
  </si>
  <si>
    <r>
      <rPr>
        <sz val="11"/>
        <color indexed="10"/>
        <rFont val="Calibri"/>
        <family val="2"/>
      </rPr>
      <t>GÄK</t>
    </r>
    <r>
      <rPr>
        <sz val="11"/>
        <color theme="1"/>
        <rFont val="Calibri"/>
        <family val="2"/>
      </rPr>
      <t xml:space="preserve">: Ska tydligt framgå av provberättelsen att man måste följa hunden. </t>
    </r>
    <r>
      <rPr>
        <sz val="11"/>
        <color indexed="10"/>
        <rFont val="Calibri"/>
        <family val="2"/>
      </rPr>
      <t>JähK</t>
    </r>
    <r>
      <rPr>
        <sz val="11"/>
        <color theme="1"/>
        <rFont val="Calibri"/>
        <family val="2"/>
      </rPr>
      <t xml:space="preserve">: Samma svar som GÄK. </t>
    </r>
    <r>
      <rPr>
        <sz val="11"/>
        <color indexed="10"/>
        <rFont val="Calibri"/>
        <family val="2"/>
      </rPr>
      <t>NÄK</t>
    </r>
    <r>
      <rPr>
        <sz val="11"/>
        <color theme="1"/>
        <rFont val="Calibri"/>
        <family val="2"/>
      </rPr>
      <t>: Provgruppen får inte hjälpa hunden som de gör i detta exempel.</t>
    </r>
  </si>
  <si>
    <t>Ja domaren ska redovisa vad som hänt under provet och kommentera varför skalltid i mom 3 upphör även om det inte finns någon flyktsträcka redovisad mellan skalltiderna. Kasnke ska ändra till ordet mot platsen och inte till platsen. Dvs testa om hunden återgår</t>
  </si>
  <si>
    <t>NÄK: Har man  gott om tid JA, Ont om tid mot dagens slut borde man kunna stöta tidigare för att om möjligt få till en omställning.</t>
  </si>
  <si>
    <r>
      <rPr>
        <sz val="11"/>
        <color indexed="10"/>
        <rFont val="Calibri"/>
        <family val="2"/>
      </rPr>
      <t>DÄK</t>
    </r>
    <r>
      <rPr>
        <sz val="11"/>
        <color theme="1"/>
        <rFont val="Calibri"/>
        <family val="2"/>
      </rPr>
      <t xml:space="preserve">: Arbetat? Ståndskall eller gångstånd ska det vara. </t>
    </r>
    <r>
      <rPr>
        <sz val="11"/>
        <color indexed="10"/>
        <rFont val="Calibri"/>
        <family val="2"/>
      </rPr>
      <t>NÄK</t>
    </r>
    <r>
      <rPr>
        <sz val="11"/>
        <color theme="1"/>
        <rFont val="Calibri"/>
        <family val="2"/>
      </rPr>
      <t>: Kan gälla kort om provtid efter en strulig dag, i början på provet ska man sträva efter fast stånd.</t>
    </r>
  </si>
  <si>
    <r>
      <rPr>
        <sz val="11"/>
        <color indexed="10"/>
        <rFont val="Calibri"/>
        <family val="2"/>
      </rPr>
      <t>BjhK</t>
    </r>
    <r>
      <rPr>
        <sz val="11"/>
        <color theme="1"/>
        <rFont val="Calibri"/>
        <family val="2"/>
      </rPr>
      <t xml:space="preserve">: Göra lika som Norge och Finland </t>
    </r>
  </si>
  <si>
    <r>
      <rPr>
        <sz val="11"/>
        <color indexed="10"/>
        <rFont val="Calibri"/>
        <family val="2"/>
      </rPr>
      <t>VBÄK</t>
    </r>
    <r>
      <rPr>
        <sz val="11"/>
        <color theme="1"/>
        <rFont val="Calibri"/>
        <family val="2"/>
      </rPr>
      <t xml:space="preserve">: Behöver inte ge så många poäng som exemplet. </t>
    </r>
    <r>
      <rPr>
        <sz val="11"/>
        <color indexed="10"/>
        <rFont val="Calibri"/>
        <family val="2"/>
      </rPr>
      <t>BjhK</t>
    </r>
    <r>
      <rPr>
        <sz val="11"/>
        <color theme="1"/>
        <rFont val="Calibri"/>
        <family val="2"/>
      </rPr>
      <t xml:space="preserve">: Grundprincipen är bra. </t>
    </r>
    <r>
      <rPr>
        <sz val="11"/>
        <color indexed="10"/>
        <rFont val="Calibri"/>
        <family val="2"/>
      </rPr>
      <t>GÄK</t>
    </r>
    <r>
      <rPr>
        <sz val="11"/>
        <color theme="1"/>
        <rFont val="Calibri"/>
        <family val="2"/>
      </rPr>
      <t xml:space="preserve">: Krångla till det i onödan. </t>
    </r>
    <r>
      <rPr>
        <sz val="11"/>
        <color indexed="10"/>
        <rFont val="Calibri"/>
        <family val="2"/>
      </rPr>
      <t>JähK</t>
    </r>
    <r>
      <rPr>
        <sz val="11"/>
        <color theme="1"/>
        <rFont val="Calibri"/>
        <family val="2"/>
      </rPr>
      <t xml:space="preserve">: Absolut inte. Krångla till det alldeles i onödan. </t>
    </r>
    <r>
      <rPr>
        <sz val="11"/>
        <color indexed="10"/>
        <rFont val="Calibri"/>
        <family val="2"/>
      </rPr>
      <t>NÄK</t>
    </r>
    <r>
      <rPr>
        <sz val="11"/>
        <color theme="1"/>
        <rFont val="Calibri"/>
        <family val="2"/>
      </rPr>
      <t>: Absolut nej , för liten skillnad mellan 90 min fast i upptag 10 p och efter 1 km förflyttning 8p. Att ställa älg på upptagsplats det är ju just den förmågan vi bedömer, inte förmågan att flytta älgar från upptagsplats.</t>
    </r>
  </si>
  <si>
    <t>Nej denna gången</t>
  </si>
  <si>
    <t xml:space="preserve">BÄK och SSÄK har inte svarat. Lutar mot nej som det ser ut nu. </t>
  </si>
  <si>
    <r>
      <rPr>
        <sz val="11"/>
        <color indexed="10"/>
        <rFont val="Calibri"/>
        <family val="2"/>
      </rPr>
      <t>GÄK och JähK</t>
    </r>
    <r>
      <rPr>
        <sz val="11"/>
        <color theme="1"/>
        <rFont val="Calibri"/>
        <family val="2"/>
      </rPr>
      <t xml:space="preserve">: Nej. Straffas för hårt vid 1 km förflyttning </t>
    </r>
    <r>
      <rPr>
        <sz val="11"/>
        <color indexed="10"/>
        <rFont val="Calibri"/>
        <family val="2"/>
      </rPr>
      <t>NÄK</t>
    </r>
    <r>
      <rPr>
        <sz val="11"/>
        <color theme="1"/>
        <rFont val="Calibri"/>
        <family val="2"/>
      </rPr>
      <t>: Förflyttning på 1000m och kanske några 100 m från ett hygge ska inte premieras särsskilt högt i förmåga att ställa älg på upptagsplats, det är ju just den förmågan vi bedömer, inte förmågan att flytta älgar från upptagsplats.</t>
    </r>
  </si>
  <si>
    <r>
      <rPr>
        <sz val="11"/>
        <color indexed="10"/>
        <rFont val="Calibri"/>
        <family val="2"/>
      </rPr>
      <t>NÄK</t>
    </r>
    <r>
      <rPr>
        <sz val="11"/>
        <color theme="1"/>
        <rFont val="Calibri"/>
        <family val="2"/>
      </rPr>
      <t>: Finns förbättring att göra</t>
    </r>
  </si>
  <si>
    <r>
      <rPr>
        <sz val="11"/>
        <color indexed="10"/>
        <rFont val="Calibri"/>
        <family val="2"/>
      </rPr>
      <t>VBÄK:</t>
    </r>
    <r>
      <rPr>
        <sz val="11"/>
        <color theme="1"/>
        <rFont val="Calibri"/>
        <family val="2"/>
      </rPr>
      <t xml:space="preserve"> Samråd ok men ej beslut. Ett medelvärde är inte lätt att hantera vid datakörning, bättre att poängavdragen sker med bokstäver men med samma vikt som nu. </t>
    </r>
    <r>
      <rPr>
        <sz val="11"/>
        <color indexed="10"/>
        <rFont val="Calibri"/>
        <family val="2"/>
      </rPr>
      <t>NÄK</t>
    </r>
    <r>
      <rPr>
        <sz val="11"/>
        <color theme="1"/>
        <rFont val="Calibri"/>
        <family val="2"/>
      </rPr>
      <t>: Samråda och utreda fakta.</t>
    </r>
  </si>
  <si>
    <r>
      <rPr>
        <sz val="11"/>
        <color indexed="10"/>
        <rFont val="Calibri"/>
        <family val="2"/>
      </rPr>
      <t>NÄK</t>
    </r>
    <r>
      <rPr>
        <sz val="11"/>
        <color theme="1"/>
        <rFont val="Calibri"/>
        <family val="2"/>
      </rPr>
      <t>: Majoritetsstöd för att begränsa enskilda förföljanden som inte resulterar i förnyat älgarbete</t>
    </r>
  </si>
  <si>
    <r>
      <rPr>
        <sz val="11"/>
        <color indexed="10"/>
        <rFont val="Calibri"/>
        <family val="2"/>
      </rPr>
      <t>ÖSÄK</t>
    </r>
    <r>
      <rPr>
        <sz val="11"/>
        <color theme="1"/>
        <rFont val="Calibri"/>
        <family val="2"/>
      </rPr>
      <t xml:space="preserve">: Tycker vildsvinsreglerna har en god tanke med enskilt långa ff. </t>
    </r>
    <r>
      <rPr>
        <sz val="11"/>
        <color indexed="10"/>
        <rFont val="Calibri"/>
        <family val="2"/>
      </rPr>
      <t>NÄK</t>
    </r>
    <r>
      <rPr>
        <sz val="11"/>
        <color theme="1"/>
        <rFont val="Calibri"/>
        <family val="2"/>
      </rPr>
      <t>: obs inte negativ poäng på totala förföljandet. Det ärä enskilda förföljanden utan förnyat älgarbete som måste begränsas ex sistas stöt "då snöret ska gå"</t>
    </r>
  </si>
  <si>
    <r>
      <t>GÄK och JähK:</t>
    </r>
    <r>
      <rPr>
        <sz val="11"/>
        <rFont val="Calibri"/>
        <family val="2"/>
      </rPr>
      <t xml:space="preserve"> </t>
    </r>
    <r>
      <rPr>
        <sz val="11"/>
        <rFont val="Calibri"/>
        <family val="2"/>
      </rPr>
      <t>Fortsätt med sök, vi avbryter inte provet.</t>
    </r>
    <r>
      <rPr>
        <sz val="11"/>
        <color indexed="10"/>
        <rFont val="Calibri"/>
        <family val="2"/>
      </rPr>
      <t xml:space="preserve"> BÄK</t>
    </r>
    <r>
      <rPr>
        <sz val="11"/>
        <rFont val="Calibri"/>
        <family val="2"/>
      </rPr>
      <t xml:space="preserve">: Beror på tidigare flyktsträckor. </t>
    </r>
    <r>
      <rPr>
        <sz val="11"/>
        <color indexed="10"/>
        <rFont val="Calibri"/>
        <family val="2"/>
      </rPr>
      <t>VSÄK</t>
    </r>
    <r>
      <rPr>
        <sz val="11"/>
        <rFont val="Calibri"/>
        <family val="2"/>
      </rPr>
      <t>: Stryk alternativet att provet avbryts. En hund kan ha jobbat med en älg i 4 timmar inna en jättehård stöt utförs och åter snabbt för att sedan inte återta förföljande. Denna hund kan redan samlat ihop till ett 1:a pris för att sedan bryts provet och hunden får ett 0-pris. Eller byt till ordet avslutas (erhållen poäng behålles)</t>
    </r>
    <r>
      <rPr>
        <sz val="11"/>
        <color indexed="10"/>
        <rFont val="Calibri"/>
        <family val="2"/>
      </rPr>
      <t xml:space="preserve">. </t>
    </r>
    <r>
      <rPr>
        <sz val="11"/>
        <color indexed="10"/>
        <rFont val="Calibri"/>
        <family val="2"/>
      </rPr>
      <t xml:space="preserve">NÄK: </t>
    </r>
    <r>
      <rPr>
        <sz val="11"/>
        <rFont val="Calibri"/>
        <family val="2"/>
      </rPr>
      <t>Beror helt på situationen, beror det på bristande jaktlust vid första stöt eller en trött hund en varm dag efter 5 timmars arbete?</t>
    </r>
  </si>
  <si>
    <t>NÄK: Bil bör inte användas under jaktprov om inte särskilda skäl föreligger.</t>
  </si>
  <si>
    <t>Vi får lyfta exemplet. Exemplet liknar mom 3 "ett upptag som omedelbart blir sken i närheten av bilen eller annan tydlig störning, bör inte belasta hunden". Å andra sidan är frågan om det i exemplet skulle vara 200 m som skulle räknas. Det är ju inte hundens sökförmåga som gjort att den är 1,5 km från gruppen när den hittar älg? Tål att vridas och vändas på. Någon kommer att hitta den goda lösningen. 59% är för att upptag på återgång inte ska belönas enligt förra sammanställningen.</t>
  </si>
  <si>
    <r>
      <t>JHÄK föreslår</t>
    </r>
    <r>
      <rPr>
        <sz val="11"/>
        <rFont val="Calibri"/>
        <family val="2"/>
      </rPr>
      <t xml:space="preserve">: </t>
    </r>
    <r>
      <rPr>
        <u val="single"/>
        <sz val="11"/>
        <rFont val="Calibri"/>
        <family val="2"/>
      </rPr>
      <t>Något periodiskt</t>
    </r>
    <r>
      <rPr>
        <sz val="11"/>
        <rFont val="Calibri"/>
        <family val="2"/>
      </rPr>
      <t xml:space="preserve">: När hunden blandar mellan jämnt utan uppehåll och repriser med korta uppehåll. </t>
    </r>
    <r>
      <rPr>
        <u val="single"/>
        <sz val="11"/>
        <rFont val="Calibri"/>
        <family val="2"/>
      </rPr>
      <t>Repriser</t>
    </r>
    <r>
      <rPr>
        <sz val="11"/>
        <rFont val="Calibri"/>
        <family val="2"/>
      </rPr>
      <t xml:space="preserve"> med korta uppehåll: När hunden oftast har korta uppehåll.</t>
    </r>
  </si>
</sst>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
    <numFmt numFmtId="167" formatCode="0.0000"/>
    <numFmt numFmtId="168" formatCode="0.000000"/>
  </numFmts>
  <fonts count="50">
    <font>
      <sz val="11"/>
      <color theme="1"/>
      <name val="Calibri"/>
      <family val="2"/>
    </font>
    <font>
      <sz val="11"/>
      <color indexed="8"/>
      <name val="Calibri"/>
      <family val="2"/>
    </font>
    <font>
      <b/>
      <sz val="11"/>
      <color indexed="8"/>
      <name val="Calibri"/>
      <family val="2"/>
    </font>
    <font>
      <u val="single"/>
      <sz val="11"/>
      <color indexed="8"/>
      <name val="Calibri"/>
      <family val="2"/>
    </font>
    <font>
      <sz val="11"/>
      <name val="Calibri"/>
      <family val="2"/>
    </font>
    <font>
      <sz val="11"/>
      <color indexed="10"/>
      <name val="Calibri"/>
      <family val="2"/>
    </font>
    <font>
      <u val="single"/>
      <sz val="11"/>
      <name val="Calibri"/>
      <family val="2"/>
    </font>
    <font>
      <b/>
      <sz val="11"/>
      <color indexed="52"/>
      <name val="Calibri"/>
      <family val="2"/>
    </font>
    <font>
      <sz val="11"/>
      <color indexed="17"/>
      <name val="Calibri"/>
      <family val="2"/>
    </font>
    <font>
      <sz val="11"/>
      <color indexed="9"/>
      <name val="Calibri"/>
      <family val="2"/>
    </font>
    <font>
      <sz val="11"/>
      <color indexed="20"/>
      <name val="Calibri"/>
      <family val="2"/>
    </font>
    <font>
      <u val="single"/>
      <sz val="11"/>
      <color indexed="25"/>
      <name val="Calibri"/>
      <family val="2"/>
    </font>
    <font>
      <i/>
      <sz val="11"/>
      <color indexed="23"/>
      <name val="Calibri"/>
      <family val="2"/>
    </font>
    <font>
      <u val="single"/>
      <sz val="11"/>
      <color indexed="30"/>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b/>
      <sz val="16"/>
      <color indexed="8"/>
      <name val="Calibri"/>
      <family val="2"/>
    </font>
    <font>
      <sz val="16"/>
      <color indexed="8"/>
      <name val="Calibri"/>
      <family val="2"/>
    </font>
    <font>
      <sz val="12"/>
      <color indexed="8"/>
      <name val="Calibri"/>
      <family val="2"/>
    </font>
    <font>
      <sz val="14"/>
      <color indexed="8"/>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6"/>
      <color theme="1"/>
      <name val="Calibri"/>
      <family val="2"/>
    </font>
    <font>
      <sz val="16"/>
      <color theme="1"/>
      <name val="Calibri"/>
      <family val="2"/>
    </font>
    <font>
      <sz val="12"/>
      <color theme="1"/>
      <name val="Calibri"/>
      <family val="2"/>
    </font>
    <font>
      <sz val="14"/>
      <color theme="1"/>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99FF99"/>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
      <patternFill patternType="solid">
        <fgColor theme="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1" applyNumberFormat="0" applyFont="0" applyAlignment="0" applyProtection="0"/>
    <xf numFmtId="0" fontId="27" fillId="21" borderId="2" applyNumberFormat="0" applyAlignment="0" applyProtection="0"/>
    <xf numFmtId="0" fontId="28"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70">
    <xf numFmtId="0" fontId="0" fillId="0" borderId="0" xfId="0" applyFont="1" applyAlignment="1">
      <alignment/>
    </xf>
    <xf numFmtId="1" fontId="0" fillId="0" borderId="0" xfId="0" applyNumberFormat="1" applyAlignment="1">
      <alignment/>
    </xf>
    <xf numFmtId="0" fontId="0" fillId="0" borderId="0" xfId="0" applyAlignment="1">
      <alignment vertical="center" wrapText="1"/>
    </xf>
    <xf numFmtId="0" fontId="45" fillId="0" borderId="0" xfId="0" applyFont="1" applyAlignment="1">
      <alignment vertical="center" wrapText="1"/>
    </xf>
    <xf numFmtId="0" fontId="0" fillId="0" borderId="0" xfId="0" applyAlignment="1">
      <alignment vertical="center"/>
    </xf>
    <xf numFmtId="1" fontId="46" fillId="0" borderId="0" xfId="0" applyNumberFormat="1" applyFont="1" applyAlignment="1">
      <alignment horizontal="center" vertical="center"/>
    </xf>
    <xf numFmtId="1" fontId="0" fillId="0" borderId="0" xfId="0" applyNumberFormat="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vertical="center" wrapText="1"/>
      <protection locked="0"/>
    </xf>
    <xf numFmtId="0" fontId="42" fillId="0" borderId="0" xfId="0" applyFont="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164" fontId="47" fillId="33" borderId="10" xfId="0" applyNumberFormat="1" applyFont="1" applyFill="1" applyBorder="1" applyAlignment="1" applyProtection="1">
      <alignment horizontal="center" vertical="center" wrapText="1"/>
      <protection locked="0"/>
    </xf>
    <xf numFmtId="164" fontId="47" fillId="34" borderId="10" xfId="0" applyNumberFormat="1" applyFont="1" applyFill="1" applyBorder="1" applyAlignment="1" applyProtection="1">
      <alignment horizontal="center" vertical="center" wrapText="1"/>
      <protection locked="0"/>
    </xf>
    <xf numFmtId="164" fontId="47" fillId="35" borderId="10" xfId="0" applyNumberFormat="1" applyFont="1" applyFill="1" applyBorder="1" applyAlignment="1" applyProtection="1">
      <alignment horizontal="center" vertical="center"/>
      <protection locked="0"/>
    </xf>
    <xf numFmtId="0" fontId="0" fillId="0" borderId="10" xfId="0" applyBorder="1" applyAlignment="1" applyProtection="1">
      <alignment vertical="center" wrapText="1"/>
      <protection locked="0"/>
    </xf>
    <xf numFmtId="0" fontId="0" fillId="0" borderId="10" xfId="0" applyBorder="1" applyAlignment="1" applyProtection="1">
      <alignment vertical="center" wrapText="1"/>
      <protection/>
    </xf>
    <xf numFmtId="0" fontId="0" fillId="0" borderId="10" xfId="0" applyBorder="1" applyAlignment="1" applyProtection="1">
      <alignment horizontal="left" vertical="center" wrapText="1"/>
      <protection/>
    </xf>
    <xf numFmtId="0" fontId="0" fillId="0" borderId="0" xfId="0" applyAlignment="1">
      <alignment horizontal="center" vertical="center"/>
    </xf>
    <xf numFmtId="0" fontId="42" fillId="0" borderId="10" xfId="0" applyFont="1" applyBorder="1" applyAlignment="1" applyProtection="1">
      <alignment vertical="center" wrapText="1"/>
      <protection/>
    </xf>
    <xf numFmtId="0" fontId="0" fillId="0" borderId="0" xfId="0" applyAlignment="1" applyProtection="1">
      <alignment vertical="center" wrapText="1"/>
      <protection/>
    </xf>
    <xf numFmtId="0" fontId="0" fillId="0" borderId="10" xfId="0" applyFont="1" applyBorder="1" applyAlignment="1" applyProtection="1">
      <alignment vertical="center" wrapText="1"/>
      <protection/>
    </xf>
    <xf numFmtId="1" fontId="0" fillId="36" borderId="10" xfId="0" applyNumberFormat="1" applyFill="1" applyBorder="1" applyAlignment="1" applyProtection="1">
      <alignment horizontal="center" vertical="center"/>
      <protection locked="0"/>
    </xf>
    <xf numFmtId="1" fontId="0" fillId="3" borderId="10" xfId="0" applyNumberFormat="1" applyFill="1" applyBorder="1" applyAlignment="1" applyProtection="1">
      <alignment horizontal="center" vertical="center"/>
      <protection locked="0"/>
    </xf>
    <xf numFmtId="165" fontId="0" fillId="0" borderId="0" xfId="0" applyNumberFormat="1" applyAlignment="1">
      <alignment/>
    </xf>
    <xf numFmtId="164" fontId="0" fillId="0" borderId="0" xfId="0" applyNumberFormat="1" applyAlignment="1">
      <alignment horizontal="center" vertical="center"/>
    </xf>
    <xf numFmtId="1" fontId="44" fillId="0" borderId="10" xfId="0" applyNumberFormat="1" applyFont="1" applyBorder="1" applyAlignment="1" applyProtection="1">
      <alignment horizontal="center" vertical="center"/>
      <protection locked="0"/>
    </xf>
    <xf numFmtId="0" fontId="0" fillId="0" borderId="10" xfId="0" applyBorder="1" applyAlignment="1" applyProtection="1">
      <alignment vertical="top" wrapText="1"/>
      <protection/>
    </xf>
    <xf numFmtId="0" fontId="0" fillId="0" borderId="0" xfId="0" applyAlignment="1">
      <alignment horizontal="left" vertical="center"/>
    </xf>
    <xf numFmtId="0" fontId="42" fillId="0" borderId="0" xfId="0" applyFont="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44" fillId="0" borderId="10" xfId="0" applyFont="1" applyBorder="1" applyAlignment="1">
      <alignment horizontal="left" vertical="center"/>
    </xf>
    <xf numFmtId="0" fontId="0" fillId="0" borderId="0" xfId="0" applyAlignment="1">
      <alignment horizontal="left" vertical="center" wrapText="1"/>
    </xf>
    <xf numFmtId="14" fontId="48" fillId="0" borderId="0" xfId="0" applyNumberFormat="1" applyFont="1" applyAlignment="1" applyProtection="1">
      <alignment vertical="center" wrapText="1"/>
      <protection locked="0"/>
    </xf>
    <xf numFmtId="0" fontId="42" fillId="0" borderId="0" xfId="0" applyFont="1" applyAlignment="1" applyProtection="1">
      <alignment horizontal="center" vertical="center" wrapText="1"/>
      <protection locked="0"/>
    </xf>
    <xf numFmtId="0" fontId="0" fillId="0" borderId="0" xfId="0" applyAlignment="1" applyProtection="1">
      <alignment vertical="center"/>
      <protection locked="0"/>
    </xf>
    <xf numFmtId="164" fontId="47" fillId="37" borderId="10" xfId="0" applyNumberFormat="1" applyFont="1" applyFill="1" applyBorder="1" applyAlignment="1" applyProtection="1">
      <alignment horizontal="center" vertical="center" wrapText="1"/>
      <protection locked="0"/>
    </xf>
    <xf numFmtId="164" fontId="47" fillId="37" borderId="10" xfId="0" applyNumberFormat="1" applyFont="1" applyFill="1" applyBorder="1" applyAlignment="1" applyProtection="1">
      <alignment horizontal="center" vertical="center"/>
      <protection locked="0"/>
    </xf>
    <xf numFmtId="0" fontId="4" fillId="0" borderId="10" xfId="0" applyFont="1" applyBorder="1" applyAlignment="1" applyProtection="1">
      <alignment vertical="center" wrapText="1"/>
      <protection locked="0"/>
    </xf>
    <xf numFmtId="164" fontId="47" fillId="7" borderId="10" xfId="0" applyNumberFormat="1" applyFont="1" applyFill="1" applyBorder="1" applyAlignment="1" applyProtection="1">
      <alignment horizontal="center" vertical="center" wrapText="1"/>
      <protection locked="0"/>
    </xf>
    <xf numFmtId="164" fontId="47" fillId="7" borderId="10" xfId="0" applyNumberFormat="1" applyFont="1" applyFill="1" applyBorder="1" applyAlignment="1" applyProtection="1">
      <alignment horizontal="center" vertical="center"/>
      <protection locked="0"/>
    </xf>
    <xf numFmtId="0" fontId="0" fillId="0" borderId="10" xfId="0" applyFill="1" applyBorder="1" applyAlignment="1">
      <alignment vertical="center" wrapText="1"/>
    </xf>
    <xf numFmtId="0" fontId="4" fillId="0" borderId="10" xfId="0" applyFont="1" applyFill="1" applyBorder="1" applyAlignment="1">
      <alignment vertical="center" wrapText="1"/>
    </xf>
    <xf numFmtId="0" fontId="49" fillId="0" borderId="10" xfId="0" applyFont="1" applyBorder="1" applyAlignment="1" applyProtection="1">
      <alignment vertical="center" wrapText="1"/>
      <protection/>
    </xf>
    <xf numFmtId="1" fontId="0" fillId="2" borderId="10" xfId="0" applyNumberFormat="1" applyFill="1" applyBorder="1" applyAlignment="1" applyProtection="1">
      <alignment horizontal="center" vertical="center"/>
      <protection locked="0"/>
    </xf>
    <xf numFmtId="0" fontId="0" fillId="0" borderId="10" xfId="0" applyBorder="1" applyAlignment="1" applyProtection="1">
      <alignment horizontal="center" vertical="center" wrapText="1"/>
      <protection/>
    </xf>
    <xf numFmtId="164" fontId="47" fillId="2" borderId="10" xfId="0" applyNumberFormat="1" applyFont="1" applyFill="1" applyBorder="1" applyAlignment="1" applyProtection="1">
      <alignment horizontal="center" vertical="center" wrapText="1"/>
      <protection locked="0"/>
    </xf>
    <xf numFmtId="164" fontId="47" fillId="2" borderId="10" xfId="0" applyNumberFormat="1" applyFont="1" applyFill="1" applyBorder="1" applyAlignment="1" applyProtection="1">
      <alignment horizontal="center" vertical="center"/>
      <protection locked="0"/>
    </xf>
    <xf numFmtId="1" fontId="0" fillId="36" borderId="0" xfId="0" applyNumberFormat="1" applyFill="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1" fontId="0" fillId="28" borderId="10" xfId="0" applyNumberFormat="1" applyFill="1" applyBorder="1" applyAlignment="1" applyProtection="1">
      <alignment horizontal="center" vertical="center"/>
      <protection locked="0"/>
    </xf>
    <xf numFmtId="0" fontId="0" fillId="0" borderId="10" xfId="0" applyBorder="1" applyAlignment="1">
      <alignment vertical="center"/>
    </xf>
    <xf numFmtId="1" fontId="0" fillId="3" borderId="11" xfId="0" applyNumberFormat="1" applyFill="1" applyBorder="1" applyAlignment="1" applyProtection="1">
      <alignment horizontal="center" vertical="center"/>
      <protection locked="0"/>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lignment horizontal="center" vertical="center"/>
    </xf>
    <xf numFmtId="0" fontId="0" fillId="37" borderId="0" xfId="0" applyFill="1" applyAlignment="1">
      <alignment horizontal="center" vertical="center"/>
    </xf>
    <xf numFmtId="164" fontId="0" fillId="37" borderId="0" xfId="0" applyNumberFormat="1" applyFill="1" applyAlignment="1" applyProtection="1">
      <alignment horizontal="center" vertical="center" wrapText="1"/>
      <protection locked="0"/>
    </xf>
    <xf numFmtId="1" fontId="44" fillId="2" borderId="10" xfId="0" applyNumberFormat="1" applyFont="1" applyFill="1" applyBorder="1" applyAlignment="1" applyProtection="1">
      <alignment horizontal="center" vertical="center"/>
      <protection locked="0"/>
    </xf>
    <xf numFmtId="1" fontId="44" fillId="7" borderId="10" xfId="0" applyNumberFormat="1" applyFont="1" applyFill="1" applyBorder="1" applyAlignment="1" applyProtection="1">
      <alignment horizontal="center" vertical="center"/>
      <protection locked="0"/>
    </xf>
    <xf numFmtId="1" fontId="4" fillId="2" borderId="10" xfId="0" applyNumberFormat="1" applyFont="1" applyFill="1" applyBorder="1" applyAlignment="1" applyProtection="1">
      <alignment horizontal="center" vertical="center"/>
      <protection locked="0"/>
    </xf>
    <xf numFmtId="0" fontId="0" fillId="0" borderId="10" xfId="0" applyBorder="1" applyAlignment="1">
      <alignment vertical="center" wrapText="1"/>
    </xf>
    <xf numFmtId="0" fontId="4" fillId="0" borderId="10" xfId="0" applyFont="1" applyBorder="1" applyAlignment="1" applyProtection="1">
      <alignment vertical="center" wrapText="1"/>
      <protection locked="0"/>
    </xf>
    <xf numFmtId="0" fontId="4" fillId="0" borderId="10" xfId="0" applyFont="1" applyBorder="1" applyAlignment="1">
      <alignment horizontal="left" vertical="center" wrapText="1"/>
    </xf>
    <xf numFmtId="0" fontId="0" fillId="0" borderId="12" xfId="0" applyBorder="1" applyAlignment="1" applyProtection="1">
      <alignment vertical="center" wrapText="1"/>
      <protection/>
    </xf>
    <xf numFmtId="0" fontId="44" fillId="0" borderId="12" xfId="0" applyFont="1" applyBorder="1" applyAlignment="1" applyProtection="1">
      <alignment vertical="center" wrapText="1"/>
      <protection/>
    </xf>
    <xf numFmtId="0" fontId="44" fillId="0" borderId="12" xfId="0" applyFont="1" applyFill="1" applyBorder="1" applyAlignment="1">
      <alignment vertical="top" wrapText="1"/>
    </xf>
    <xf numFmtId="0" fontId="42" fillId="0" borderId="12" xfId="0" applyFont="1" applyBorder="1" applyAlignment="1" applyProtection="1">
      <alignment vertical="center" wrapText="1"/>
      <protection/>
    </xf>
    <xf numFmtId="0" fontId="0" fillId="0" borderId="12" xfId="0" applyBorder="1" applyAlignment="1">
      <alignment/>
    </xf>
    <xf numFmtId="0" fontId="0" fillId="0" borderId="12" xfId="0" applyBorder="1" applyAlignment="1">
      <alignment vertical="center" wrapText="1"/>
    </xf>
    <xf numFmtId="0" fontId="0" fillId="0" borderId="12" xfId="0" applyBorder="1" applyAlignment="1" applyProtection="1">
      <alignment vertical="center" wrapText="1"/>
      <protection locked="0"/>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O383"/>
  <sheetViews>
    <sheetView tabSelected="1" zoomScale="94" zoomScaleNormal="94" zoomScalePageLayoutView="0" workbookViewId="0" topLeftCell="B1">
      <selection activeCell="B8" sqref="B8"/>
    </sheetView>
  </sheetViews>
  <sheetFormatPr defaultColWidth="9.140625" defaultRowHeight="15"/>
  <cols>
    <col min="1" max="1" width="8.8515625" style="6" customWidth="1"/>
    <col min="2" max="2" width="65.00390625" style="2" customWidth="1"/>
    <col min="3" max="4" width="10.7109375" style="17" customWidth="1"/>
    <col min="5" max="5" width="10.7109375" style="0" customWidth="1"/>
    <col min="6" max="6" width="70.57421875" style="8" customWidth="1"/>
    <col min="7" max="7" width="71.00390625" style="27" customWidth="1"/>
    <col min="14" max="14" width="8.8515625" style="1" customWidth="1"/>
  </cols>
  <sheetData>
    <row r="2" spans="1:6" ht="42">
      <c r="A2" s="5"/>
      <c r="B2" s="3" t="s">
        <v>193</v>
      </c>
      <c r="F2" s="33">
        <v>43957</v>
      </c>
    </row>
    <row r="3" spans="2:15" ht="14.25">
      <c r="B3" s="4"/>
      <c r="C3" s="24"/>
      <c r="M3" t="s">
        <v>1</v>
      </c>
      <c r="N3" s="1" t="s">
        <v>2</v>
      </c>
      <c r="O3" t="s">
        <v>3</v>
      </c>
    </row>
    <row r="4" spans="2:15" ht="14.25">
      <c r="B4" s="2" t="s">
        <v>0</v>
      </c>
      <c r="M4" t="s">
        <v>4</v>
      </c>
      <c r="N4" s="1">
        <v>6</v>
      </c>
      <c r="O4" s="1">
        <f>N4/N35*100</f>
        <v>10.344827586206897</v>
      </c>
    </row>
    <row r="5" spans="1:15" ht="14.25">
      <c r="A5" s="7"/>
      <c r="B5" s="8"/>
      <c r="C5" s="9" t="s">
        <v>31</v>
      </c>
      <c r="D5" s="9" t="s">
        <v>32</v>
      </c>
      <c r="E5" s="9" t="s">
        <v>33</v>
      </c>
      <c r="F5" s="34" t="s">
        <v>20</v>
      </c>
      <c r="G5" s="28" t="s">
        <v>40</v>
      </c>
      <c r="M5" t="s">
        <v>5</v>
      </c>
      <c r="N5" s="1">
        <v>7</v>
      </c>
      <c r="O5" s="1">
        <f>N5/N35*100</f>
        <v>12.068965517241379</v>
      </c>
    </row>
    <row r="6" spans="1:15" ht="15">
      <c r="A6" s="10"/>
      <c r="B6" s="18" t="s">
        <v>22</v>
      </c>
      <c r="C6" s="36"/>
      <c r="D6" s="36"/>
      <c r="E6" s="37"/>
      <c r="F6" s="63"/>
      <c r="G6" s="29"/>
      <c r="M6" t="s">
        <v>6</v>
      </c>
      <c r="N6" s="1">
        <v>7</v>
      </c>
      <c r="O6" s="1">
        <f>N6/N35*100</f>
        <v>12.068965517241379</v>
      </c>
    </row>
    <row r="7" spans="1:7" ht="15">
      <c r="A7" s="10"/>
      <c r="B7" s="15"/>
      <c r="C7" s="36"/>
      <c r="D7" s="36"/>
      <c r="E7" s="37"/>
      <c r="F7" s="63"/>
      <c r="G7" s="30"/>
    </row>
    <row r="8" spans="1:7" ht="186.75">
      <c r="A8" s="10"/>
      <c r="B8" s="15" t="s">
        <v>110</v>
      </c>
      <c r="C8" s="36">
        <f>HäfäK+ÖSÄK</f>
        <v>6.896551724137931</v>
      </c>
      <c r="D8" s="36"/>
      <c r="E8" s="37"/>
      <c r="F8" s="63" t="s">
        <v>232</v>
      </c>
      <c r="G8" s="30" t="s">
        <v>302</v>
      </c>
    </row>
    <row r="9" spans="1:15" ht="129">
      <c r="A9" s="10">
        <v>1</v>
      </c>
      <c r="B9" s="15" t="s">
        <v>172</v>
      </c>
      <c r="C9" s="11">
        <f>HäfäK+VBÄK+BjhK+GÄK+BÄK+NÄK+JHÄK+SSÄK+ÖSÄK+VSÄK+VNÄK+DÄK</f>
        <v>93.10344827586208</v>
      </c>
      <c r="D9" s="12">
        <f>JähK</f>
        <v>1.7241379310344827</v>
      </c>
      <c r="E9" s="13"/>
      <c r="F9" s="63" t="s">
        <v>338</v>
      </c>
      <c r="G9" s="30" t="s">
        <v>301</v>
      </c>
      <c r="M9" t="s">
        <v>7</v>
      </c>
      <c r="N9" s="1">
        <v>4</v>
      </c>
      <c r="O9" s="1">
        <f>N9/N35*100</f>
        <v>6.896551724137931</v>
      </c>
    </row>
    <row r="10" spans="1:15" ht="244.5">
      <c r="A10" s="10">
        <v>2</v>
      </c>
      <c r="B10" s="15" t="s">
        <v>44</v>
      </c>
      <c r="C10" s="11">
        <f>+BjhK+BÄK+JHÄK+SSÄK+VNÄK</f>
        <v>39.6551724137931</v>
      </c>
      <c r="D10" s="12">
        <f>HäfäK+VBÄK+ÖSÄK+VSÄK</f>
        <v>25.86206896551724</v>
      </c>
      <c r="E10" s="13">
        <f>+GÄK+JähK+DÄK+NÄK</f>
        <v>29.310344827586206</v>
      </c>
      <c r="F10" s="63" t="s">
        <v>339</v>
      </c>
      <c r="G10" s="30" t="s">
        <v>340</v>
      </c>
      <c r="O10" s="23"/>
    </row>
    <row r="11" spans="1:15" ht="100.5">
      <c r="A11" s="10"/>
      <c r="B11" s="19" t="s">
        <v>45</v>
      </c>
      <c r="C11" s="36">
        <f>HäfäK</f>
        <v>1.7241379310344827</v>
      </c>
      <c r="D11" s="36">
        <f>+ÖSÄK</f>
        <v>5.172413793103448</v>
      </c>
      <c r="E11" s="37"/>
      <c r="F11" s="63"/>
      <c r="G11" s="30"/>
      <c r="O11" s="23"/>
    </row>
    <row r="12" spans="1:15" ht="216">
      <c r="A12" s="10">
        <v>3</v>
      </c>
      <c r="B12" s="15" t="s">
        <v>111</v>
      </c>
      <c r="C12" s="11">
        <f>+VBÄK+JHÄK+VSÄK+VNÄK+DÄK</f>
        <v>46.55172413793103</v>
      </c>
      <c r="D12" s="12">
        <f>HäfäK+ÖSÄK</f>
        <v>6.896551724137931</v>
      </c>
      <c r="E12" s="13">
        <f>+BjhK+GÄK+JähK+BÄK+NÄK+SSÄK</f>
        <v>41.37931034482759</v>
      </c>
      <c r="F12" s="63" t="s">
        <v>341</v>
      </c>
      <c r="G12" s="30" t="s">
        <v>342</v>
      </c>
      <c r="M12" t="s">
        <v>8</v>
      </c>
      <c r="N12" s="1">
        <v>5</v>
      </c>
      <c r="O12" s="1">
        <f>N12/N35*100</f>
        <v>8.620689655172415</v>
      </c>
    </row>
    <row r="13" spans="1:15" ht="72">
      <c r="A13" s="10">
        <v>4</v>
      </c>
      <c r="B13" s="15" t="s">
        <v>112</v>
      </c>
      <c r="C13" s="11">
        <f>HäfäK+BÄK</f>
        <v>8.620689655172413</v>
      </c>
      <c r="D13" s="12">
        <f>+NÄK</f>
        <v>10.344827586206897</v>
      </c>
      <c r="E13" s="13">
        <f>+VBÄK+GÄK+JähK+JHÄK+SSÄK+ÖSÄK+VSÄK+VNÄK+DÄK</f>
        <v>74.13793103448276</v>
      </c>
      <c r="F13" s="63" t="s">
        <v>343</v>
      </c>
      <c r="G13" s="30" t="s">
        <v>267</v>
      </c>
      <c r="O13" s="1"/>
    </row>
    <row r="14" spans="1:15" ht="57">
      <c r="A14" s="10">
        <v>5</v>
      </c>
      <c r="B14" s="15" t="s">
        <v>113</v>
      </c>
      <c r="C14" s="11">
        <f>+BjhK+GÄK+JähK+NÄK</f>
        <v>22.413793103448278</v>
      </c>
      <c r="D14" s="12"/>
      <c r="E14" s="13">
        <f>HäfäK+VBÄK+BÄK+JHÄK+SSÄK+ÖSÄK+VSÄK+VNÄK+DÄK</f>
        <v>72.41379310344827</v>
      </c>
      <c r="F14" s="63" t="s">
        <v>344</v>
      </c>
      <c r="G14" s="30" t="s">
        <v>345</v>
      </c>
      <c r="O14" s="1"/>
    </row>
    <row r="15" spans="1:15" ht="69.75" customHeight="1">
      <c r="A15" s="10">
        <v>6</v>
      </c>
      <c r="B15" s="15" t="s">
        <v>114</v>
      </c>
      <c r="C15" s="11">
        <f>HäfäK+VBÄK+BjhK+NÄK+GÄK+JähK+BÄK+JHÄK+SSÄK+VSÄK+VNÄK+DÄK</f>
        <v>89.65517241379311</v>
      </c>
      <c r="D15" s="12">
        <f>+ÖSÄK</f>
        <v>5.172413793103448</v>
      </c>
      <c r="E15" s="13"/>
      <c r="F15" s="63" t="s">
        <v>346</v>
      </c>
      <c r="G15" s="30"/>
      <c r="O15" s="1"/>
    </row>
    <row r="16" spans="1:15" ht="42.75">
      <c r="A16" s="10">
        <v>7</v>
      </c>
      <c r="B16" s="15" t="s">
        <v>46</v>
      </c>
      <c r="C16" s="11">
        <f>HäfäK+VBÄK+GÄK+JähK+BÄK+NÄK+JHÄK+SSÄK+ÖSÄK+VSÄK+VNÄK+DÄK</f>
        <v>93.10344827586208</v>
      </c>
      <c r="D16" s="12">
        <f>+BjhK</f>
        <v>1.7241379310344827</v>
      </c>
      <c r="E16" s="13"/>
      <c r="F16" s="63"/>
      <c r="G16" s="30" t="s">
        <v>252</v>
      </c>
      <c r="O16" s="1"/>
    </row>
    <row r="17" spans="1:15" ht="129">
      <c r="A17" s="10">
        <v>8</v>
      </c>
      <c r="B17" s="15" t="s">
        <v>118</v>
      </c>
      <c r="C17" s="11">
        <f>HäfäK+VBÄK+GÄK+JHÄK+ÖSÄK+NÄK</f>
        <v>50.00000000000001</v>
      </c>
      <c r="D17" s="12">
        <f>+BjhK+SSÄK+VNÄK</f>
        <v>20.689655172413794</v>
      </c>
      <c r="E17" s="13">
        <f>+VSÄK+DÄK</f>
        <v>15.517241379310345</v>
      </c>
      <c r="F17" s="63" t="s">
        <v>347</v>
      </c>
      <c r="G17" s="30" t="s">
        <v>348</v>
      </c>
      <c r="O17" s="1"/>
    </row>
    <row r="18" spans="1:15" ht="100.5">
      <c r="A18" s="10">
        <v>9</v>
      </c>
      <c r="B18" s="15" t="s">
        <v>119</v>
      </c>
      <c r="C18" s="11">
        <f>+VBÄK+BÄK+JHÄK+SSÄK+VSÄK+DÄK+NÄK</f>
        <v>68.9655172413793</v>
      </c>
      <c r="D18" s="12">
        <f>HäfäK+BjhK+GÄK+JähK+ÖSÄK+VNÄK</f>
        <v>25.86206896551724</v>
      </c>
      <c r="E18" s="13"/>
      <c r="F18" s="63" t="s">
        <v>253</v>
      </c>
      <c r="G18" s="30" t="s">
        <v>254</v>
      </c>
      <c r="M18" t="s">
        <v>9</v>
      </c>
      <c r="N18" s="1">
        <v>5</v>
      </c>
      <c r="O18" s="1">
        <f>N18/N35*100</f>
        <v>8.620689655172415</v>
      </c>
    </row>
    <row r="19" spans="1:15" ht="244.5">
      <c r="A19" s="10">
        <v>10</v>
      </c>
      <c r="B19" s="15" t="s">
        <v>115</v>
      </c>
      <c r="C19" s="11">
        <f>+VBÄK+JHÄK+ÖSÄK+VNÄK+DÄK</f>
        <v>44.82758620689655</v>
      </c>
      <c r="D19" s="12">
        <f>HäfäK+BjhK+BÄK+VSÄK</f>
        <v>17.241379310344826</v>
      </c>
      <c r="E19" s="13">
        <f>+GÄK+JähK+NÄK</f>
        <v>20.689655172413794</v>
      </c>
      <c r="F19" s="63" t="s">
        <v>349</v>
      </c>
      <c r="G19" s="30" t="s">
        <v>303</v>
      </c>
      <c r="M19" t="s">
        <v>10</v>
      </c>
      <c r="N19" s="1">
        <v>4</v>
      </c>
      <c r="O19" s="1">
        <f>N19/N35*100</f>
        <v>6.896551724137931</v>
      </c>
    </row>
    <row r="20" spans="1:15" ht="150" customHeight="1">
      <c r="A20" s="10">
        <v>11</v>
      </c>
      <c r="B20" s="15" t="s">
        <v>116</v>
      </c>
      <c r="C20" s="11">
        <f>HäfäK+VBÄK+GÄK+JähK+NÄK+JHÄK+SSÄK+ÖSÄK+VNÄK+DÄK</f>
        <v>79.31034482758622</v>
      </c>
      <c r="D20" s="12"/>
      <c r="E20" s="13">
        <f>+BÄK+VSÄK</f>
        <v>13.793103448275861</v>
      </c>
      <c r="F20" s="63"/>
      <c r="G20" s="30" t="s">
        <v>255</v>
      </c>
      <c r="O20" s="23"/>
    </row>
    <row r="21" spans="1:15" ht="100.5">
      <c r="A21" s="10">
        <v>12</v>
      </c>
      <c r="B21" s="15" t="s">
        <v>117</v>
      </c>
      <c r="C21" s="11">
        <f>+VBÄK+GÄK+JähK+NÄK+JHÄK+SSÄK+VNÄK</f>
        <v>63.793103448275865</v>
      </c>
      <c r="D21" s="12">
        <f>HäfäK+BjhK+ÖSÄK+DÄK</f>
        <v>17.241379310344826</v>
      </c>
      <c r="E21" s="13">
        <f>+BÄK+VSÄK</f>
        <v>13.793103448275861</v>
      </c>
      <c r="F21" s="63" t="s">
        <v>256</v>
      </c>
      <c r="G21" s="30" t="s">
        <v>257</v>
      </c>
      <c r="M21" t="s">
        <v>11</v>
      </c>
      <c r="N21" s="1">
        <v>3</v>
      </c>
      <c r="O21" s="1">
        <f>N21/N35*100</f>
        <v>5.172413793103448</v>
      </c>
    </row>
    <row r="22" spans="1:15" ht="28.5">
      <c r="A22" s="10">
        <v>13</v>
      </c>
      <c r="B22" s="15" t="s">
        <v>120</v>
      </c>
      <c r="C22" s="11">
        <f>+VBÄK+GÄK+JähK+NÄK+JHÄK+SSÄK+VSÄK+VNÄK+DÄK</f>
        <v>79.3103448275862</v>
      </c>
      <c r="D22" s="12">
        <f>HäfäK+BÄK+ÖSÄK</f>
        <v>13.793103448275861</v>
      </c>
      <c r="E22" s="13"/>
      <c r="F22" s="63" t="s">
        <v>210</v>
      </c>
      <c r="G22" s="30" t="s">
        <v>258</v>
      </c>
      <c r="O22" s="23"/>
    </row>
    <row r="23" spans="1:15" ht="72">
      <c r="A23" s="10">
        <v>14</v>
      </c>
      <c r="B23" s="38" t="s">
        <v>121</v>
      </c>
      <c r="C23" s="11">
        <f>+VBÄK</f>
        <v>12.068965517241379</v>
      </c>
      <c r="D23" s="12">
        <f>HäfäK+VNÄK</f>
        <v>8.620689655172413</v>
      </c>
      <c r="E23" s="13">
        <f>+BjhK+GÄK+JähK+BÄK+NÄK+JHÄK+SSÄK+VSÄK+DÄK</f>
        <v>68.96551724137932</v>
      </c>
      <c r="F23" s="63" t="s">
        <v>350</v>
      </c>
      <c r="G23" s="30" t="s">
        <v>251</v>
      </c>
      <c r="O23" s="23"/>
    </row>
    <row r="24" spans="1:15" ht="15">
      <c r="A24" s="10"/>
      <c r="B24" s="18" t="s">
        <v>21</v>
      </c>
      <c r="C24" s="36"/>
      <c r="D24" s="36"/>
      <c r="E24" s="37"/>
      <c r="F24" s="63"/>
      <c r="G24" s="51"/>
      <c r="I24" s="1"/>
      <c r="J24" s="1"/>
      <c r="M24" t="s">
        <v>12</v>
      </c>
      <c r="N24" s="1">
        <v>4</v>
      </c>
      <c r="O24" s="1">
        <f>N24/N35*100</f>
        <v>6.896551724137931</v>
      </c>
    </row>
    <row r="25" spans="1:15" ht="159.75" customHeight="1">
      <c r="A25" s="10"/>
      <c r="B25" s="15" t="s">
        <v>122</v>
      </c>
      <c r="C25" s="36">
        <f>HäfäK</f>
        <v>1.7241379310344827</v>
      </c>
      <c r="D25" s="36"/>
      <c r="E25" s="37"/>
      <c r="F25" s="63"/>
      <c r="G25" s="29"/>
      <c r="I25" s="1"/>
      <c r="J25" s="1"/>
      <c r="M25" t="s">
        <v>13</v>
      </c>
      <c r="N25" s="1">
        <v>7</v>
      </c>
      <c r="O25" s="1">
        <f>N25/N35*100</f>
        <v>12.068965517241379</v>
      </c>
    </row>
    <row r="26" spans="1:15" ht="229.5" customHeight="1">
      <c r="A26" s="10"/>
      <c r="B26" s="15" t="s">
        <v>123</v>
      </c>
      <c r="C26" s="36">
        <f>HäfäK</f>
        <v>1.7241379310344827</v>
      </c>
      <c r="D26" s="36">
        <f>+ÖSÄK</f>
        <v>5.172413793103448</v>
      </c>
      <c r="E26" s="37"/>
      <c r="F26" s="63" t="s">
        <v>233</v>
      </c>
      <c r="G26" s="29"/>
      <c r="I26" s="1"/>
      <c r="J26" s="1"/>
      <c r="M26" t="s">
        <v>14</v>
      </c>
      <c r="N26" s="1">
        <v>1</v>
      </c>
      <c r="O26" s="1">
        <f>N26/N35*100</f>
        <v>1.7241379310344827</v>
      </c>
    </row>
    <row r="27" spans="1:15" ht="28.5">
      <c r="A27" s="10">
        <v>15</v>
      </c>
      <c r="B27" s="2" t="s">
        <v>50</v>
      </c>
      <c r="C27" s="11">
        <f>HäfäK+VBÄK+GÄK+JähK+BÄK+NÄK+JHÄK+SSÄK+VSÄK+VNÄK+DÄK</f>
        <v>87.93103448275863</v>
      </c>
      <c r="D27" s="12"/>
      <c r="E27" s="13"/>
      <c r="F27" s="63"/>
      <c r="G27" s="30" t="s">
        <v>259</v>
      </c>
      <c r="I27" s="1"/>
      <c r="J27" s="1"/>
      <c r="M27" t="s">
        <v>15</v>
      </c>
      <c r="N27" s="1">
        <v>1</v>
      </c>
      <c r="O27" s="1">
        <f>N27/N35*100</f>
        <v>1.7241379310344827</v>
      </c>
    </row>
    <row r="28" spans="1:15" ht="72">
      <c r="A28" s="10"/>
      <c r="B28" s="60" t="s">
        <v>184</v>
      </c>
      <c r="C28" s="36"/>
      <c r="D28" s="36"/>
      <c r="E28" s="37"/>
      <c r="F28" s="63"/>
      <c r="G28" s="29"/>
      <c r="I28" s="1"/>
      <c r="J28" s="1"/>
      <c r="O28" s="1"/>
    </row>
    <row r="29" spans="1:15" ht="72">
      <c r="A29" s="10">
        <v>16</v>
      </c>
      <c r="B29" s="60" t="s">
        <v>126</v>
      </c>
      <c r="C29" s="11">
        <f>+ÖSÄK</f>
        <v>5.172413793103448</v>
      </c>
      <c r="D29" s="12"/>
      <c r="E29" s="13">
        <f>HäfäK+VBÄK+BjhK+GÄK+JähK+BÄK+NÄK+JHÄK+SSÄK+VSÄK+VNÄK+DÄK</f>
        <v>89.65517241379311</v>
      </c>
      <c r="F29" s="63" t="s">
        <v>351</v>
      </c>
      <c r="G29" s="30" t="s">
        <v>304</v>
      </c>
      <c r="I29" s="1"/>
      <c r="J29" s="1"/>
      <c r="O29" s="1"/>
    </row>
    <row r="30" spans="1:15" ht="86.25">
      <c r="A30" s="10">
        <v>17</v>
      </c>
      <c r="B30" s="38" t="s">
        <v>124</v>
      </c>
      <c r="C30" s="11">
        <f>+VBÄK+BÄK+NÄK+JHÄK+SSÄK</f>
        <v>53.44827586206897</v>
      </c>
      <c r="D30" s="12">
        <f>HäfäK+BjhK+VNÄK+DÄK</f>
        <v>18.96551724137931</v>
      </c>
      <c r="E30" s="13">
        <f>+GÄK+JähK+VSÄK</f>
        <v>17.241379310344826</v>
      </c>
      <c r="F30" s="63" t="s">
        <v>352</v>
      </c>
      <c r="G30" s="29" t="s">
        <v>260</v>
      </c>
      <c r="I30" s="1"/>
      <c r="J30" s="23"/>
      <c r="O30" s="23"/>
    </row>
    <row r="31" spans="1:15" ht="109.5" customHeight="1">
      <c r="A31" s="10">
        <v>18</v>
      </c>
      <c r="B31" s="38" t="s">
        <v>173</v>
      </c>
      <c r="C31" s="11">
        <f>+VBÄK+GÄK+JähK+JHÄK+SSÄK+VNÄK</f>
        <v>53.44827586206897</v>
      </c>
      <c r="D31" s="12">
        <f>+BjhK+NÄK</f>
        <v>12.068965517241379</v>
      </c>
      <c r="E31" s="13">
        <f>HäfäK+VSÄK+DÄK+BÄK</f>
        <v>24.137931034482754</v>
      </c>
      <c r="F31" s="63" t="s">
        <v>353</v>
      </c>
      <c r="G31" s="30" t="s">
        <v>268</v>
      </c>
      <c r="I31" s="1"/>
      <c r="J31" s="1"/>
      <c r="M31" t="s">
        <v>16</v>
      </c>
      <c r="N31" s="1">
        <v>1</v>
      </c>
      <c r="O31" s="1">
        <f>N31/N35*100</f>
        <v>1.7241379310344827</v>
      </c>
    </row>
    <row r="32" spans="1:15" ht="172.5">
      <c r="A32" s="10">
        <v>19</v>
      </c>
      <c r="B32" s="38" t="s">
        <v>125</v>
      </c>
      <c r="C32" s="11">
        <f>HäfäK+VBÄK+BÄK+SSÄK+VSÄK+VNÄK</f>
        <v>46.55172413793103</v>
      </c>
      <c r="D32" s="12">
        <f>+BjhK</f>
        <v>1.7241379310344827</v>
      </c>
      <c r="E32" s="13">
        <f>+GÄK+JähK+NÄK+JHÄK+DÄK</f>
        <v>41.37931034482759</v>
      </c>
      <c r="F32" s="63" t="s">
        <v>354</v>
      </c>
      <c r="G32" s="30" t="s">
        <v>269</v>
      </c>
      <c r="M32" t="s">
        <v>17</v>
      </c>
      <c r="N32" s="1">
        <v>1</v>
      </c>
      <c r="O32" s="1">
        <f>N32/N35*100</f>
        <v>1.7241379310344827</v>
      </c>
    </row>
    <row r="33" spans="1:15" ht="15">
      <c r="A33" s="10"/>
      <c r="B33" s="14"/>
      <c r="C33" s="36"/>
      <c r="D33" s="36"/>
      <c r="E33" s="37"/>
      <c r="F33" s="63"/>
      <c r="G33" s="29"/>
      <c r="M33" t="s">
        <v>18</v>
      </c>
      <c r="N33" s="1">
        <v>1</v>
      </c>
      <c r="O33" s="1">
        <f>N33/N35*100</f>
        <v>1.7241379310344827</v>
      </c>
    </row>
    <row r="34" spans="1:15" ht="15">
      <c r="A34" s="10"/>
      <c r="B34" s="18" t="s">
        <v>23</v>
      </c>
      <c r="C34" s="36"/>
      <c r="D34" s="36"/>
      <c r="E34" s="37"/>
      <c r="F34" s="63"/>
      <c r="G34" s="29"/>
      <c r="M34" t="s">
        <v>19</v>
      </c>
      <c r="N34" s="1">
        <v>1</v>
      </c>
      <c r="O34" s="1">
        <f>N34/N35*100</f>
        <v>1.7241379310344827</v>
      </c>
    </row>
    <row r="35" spans="1:15" ht="42.75">
      <c r="A35" s="10"/>
      <c r="B35" s="15" t="s">
        <v>51</v>
      </c>
      <c r="C35" s="36"/>
      <c r="D35" s="36"/>
      <c r="E35" s="37"/>
      <c r="F35" s="19"/>
      <c r="G35" s="29"/>
      <c r="N35" s="1">
        <f>N4+N5+N6+N9+N12+N18+N19+N21+N24+N25+N26+N27+N31+N32+N33+N34</f>
        <v>58</v>
      </c>
      <c r="O35">
        <f>O4+O5+O6+O9+O12+O18+O19+O21+O24+O25+O26+O27+O31+O32+O33+O34</f>
        <v>99.99999999999997</v>
      </c>
    </row>
    <row r="36" spans="1:15" ht="57">
      <c r="A36" s="10">
        <v>20</v>
      </c>
      <c r="B36" s="15" t="s">
        <v>47</v>
      </c>
      <c r="C36" s="11">
        <f>HäfäK+VBÄK+BjhK+GÄK+JähK+BÄK+JHÄK+SSÄK+VSÄK+VNÄK+DÄK</f>
        <v>79.3103448275862</v>
      </c>
      <c r="D36" s="12">
        <f>+ÖSÄK</f>
        <v>5.172413793103448</v>
      </c>
      <c r="E36" s="13">
        <f>+NÄK</f>
        <v>10.344827586206897</v>
      </c>
      <c r="F36" s="19" t="s">
        <v>355</v>
      </c>
      <c r="G36" s="62" t="s">
        <v>356</v>
      </c>
      <c r="O36" s="1"/>
    </row>
    <row r="37" spans="1:15" ht="172.5">
      <c r="A37" s="10">
        <v>21</v>
      </c>
      <c r="B37" s="15" t="s">
        <v>48</v>
      </c>
      <c r="C37" s="11">
        <f>+BjhK+GÄK+JähK+BÄK+NÄK+JHÄK+SSÄK+VSÄK+VNÄK+DÄK</f>
        <v>75.86206896551724</v>
      </c>
      <c r="D37" s="12">
        <f>HäfäK+ÖSÄK</f>
        <v>6.896551724137931</v>
      </c>
      <c r="E37" s="13">
        <f>+VBÄK</f>
        <v>12.068965517241379</v>
      </c>
      <c r="F37" s="19" t="s">
        <v>234</v>
      </c>
      <c r="G37" s="62" t="s">
        <v>328</v>
      </c>
      <c r="O37" s="1"/>
    </row>
    <row r="38" spans="1:15" ht="114.75">
      <c r="A38" s="10"/>
      <c r="B38" s="15" t="s">
        <v>49</v>
      </c>
      <c r="C38" s="36"/>
      <c r="D38" s="36"/>
      <c r="E38" s="37"/>
      <c r="F38" s="64" t="s">
        <v>199</v>
      </c>
      <c r="G38" s="29"/>
      <c r="O38" s="23"/>
    </row>
    <row r="39" spans="1:15" ht="57">
      <c r="A39" s="10" t="s">
        <v>82</v>
      </c>
      <c r="B39" s="15" t="s">
        <v>52</v>
      </c>
      <c r="C39" s="11">
        <f>HäfäK+GÄK+JähK+BÄK+JHÄK+SSÄK+ÖSÄK+VSÄK+VNÄK</f>
        <v>62.06896551724138</v>
      </c>
      <c r="D39" s="12">
        <f>+NÄK</f>
        <v>10.344827586206897</v>
      </c>
      <c r="E39" s="13">
        <f>+VBÄK+DÄK</f>
        <v>20.689655172413794</v>
      </c>
      <c r="F39" s="63" t="s">
        <v>357</v>
      </c>
      <c r="G39" s="30" t="s">
        <v>270</v>
      </c>
      <c r="O39" s="23"/>
    </row>
    <row r="40" spans="1:15" ht="28.5">
      <c r="A40" s="10" t="s">
        <v>129</v>
      </c>
      <c r="B40" s="15" t="s">
        <v>53</v>
      </c>
      <c r="C40" s="11">
        <f>+VBÄK+DÄK</f>
        <v>20.689655172413794</v>
      </c>
      <c r="D40" s="12">
        <f>+NÄK</f>
        <v>10.344827586206897</v>
      </c>
      <c r="E40" s="13">
        <f>HäfäK+GÄK+JähK+BÄK+JHÄK+SSÄK+ÖSÄK+VSÄK+VNÄK</f>
        <v>62.06896551724138</v>
      </c>
      <c r="F40" s="63" t="s">
        <v>358</v>
      </c>
      <c r="G40" s="30"/>
      <c r="O40" s="1"/>
    </row>
    <row r="41" spans="1:15" ht="57">
      <c r="A41" s="10">
        <v>23</v>
      </c>
      <c r="B41" s="15" t="s">
        <v>127</v>
      </c>
      <c r="C41" s="11">
        <f>HäfäK+VBÄK+NÄK+SSÄK+ÖSÄK+VNÄK+DÄK</f>
        <v>56.89655172413793</v>
      </c>
      <c r="D41" s="12">
        <f>+BjhK+GÄK+BÄK</f>
        <v>17.241379310344826</v>
      </c>
      <c r="E41" s="13">
        <f>+JähK+VSÄK</f>
        <v>8.620689655172413</v>
      </c>
      <c r="F41" s="63" t="s">
        <v>211</v>
      </c>
      <c r="G41" s="30" t="s">
        <v>261</v>
      </c>
      <c r="O41" s="1"/>
    </row>
    <row r="42" spans="1:15" ht="28.5">
      <c r="A42" s="10"/>
      <c r="B42" s="15" t="s">
        <v>54</v>
      </c>
      <c r="C42" s="39"/>
      <c r="D42" s="39"/>
      <c r="E42" s="40"/>
      <c r="F42" s="63"/>
      <c r="G42" s="30"/>
      <c r="O42" s="1"/>
    </row>
    <row r="43" spans="1:15" ht="28.5">
      <c r="A43" s="10">
        <v>24</v>
      </c>
      <c r="B43" s="15" t="s">
        <v>55</v>
      </c>
      <c r="C43" s="11">
        <f>+GÄK+JähK+BÄK+VNÄK+DÄK</f>
        <v>32.75862068965517</v>
      </c>
      <c r="D43" s="12">
        <f>HäfäK+BjhK+SSÄK+ÖSÄK</f>
        <v>20.689655172413794</v>
      </c>
      <c r="E43" s="13">
        <f>+VBÄK+NÄK+JHÄK+VSÄK</f>
        <v>41.37931034482759</v>
      </c>
      <c r="F43" s="63" t="s">
        <v>359</v>
      </c>
      <c r="G43" s="30" t="s">
        <v>262</v>
      </c>
      <c r="O43" s="1"/>
    </row>
    <row r="44" spans="1:15" ht="100.5">
      <c r="A44" s="10" t="s">
        <v>191</v>
      </c>
      <c r="B44" s="15" t="s">
        <v>56</v>
      </c>
      <c r="C44" s="11">
        <f>+VBÄK+BjhK+BÄK+SSÄK</f>
        <v>32.758620689655174</v>
      </c>
      <c r="D44" s="12">
        <f>HäfäK+ÖSÄK</f>
        <v>6.896551724137931</v>
      </c>
      <c r="E44" s="13">
        <f>+GÄK+JähK+JHÄK+VSÄK+VNÄK+DÄK+NÄK</f>
        <v>55.172413793103445</v>
      </c>
      <c r="F44" s="63" t="s">
        <v>360</v>
      </c>
      <c r="G44" s="30" t="s">
        <v>361</v>
      </c>
      <c r="O44" s="1"/>
    </row>
    <row r="45" spans="1:15" ht="57">
      <c r="A45" s="10" t="s">
        <v>190</v>
      </c>
      <c r="B45" s="15" t="s">
        <v>192</v>
      </c>
      <c r="C45" s="11">
        <f>+NÄK+VNÄK</f>
        <v>17.241379310344826</v>
      </c>
      <c r="D45" s="12">
        <f>HäfäK+ÖSÄK</f>
        <v>6.896551724137931</v>
      </c>
      <c r="E45" s="13">
        <f>+VBÄK+GÄK+JähK+JHÄK+VSÄK+DÄK</f>
        <v>50</v>
      </c>
      <c r="F45" s="63" t="s">
        <v>363</v>
      </c>
      <c r="G45" s="30" t="s">
        <v>362</v>
      </c>
      <c r="O45" s="1"/>
    </row>
    <row r="46" spans="1:14" ht="90" customHeight="1">
      <c r="A46" s="10">
        <v>26</v>
      </c>
      <c r="B46" s="15" t="s">
        <v>128</v>
      </c>
      <c r="C46" s="11">
        <f>HäfäK+VBÄK+JHÄK+VSÄK+DÄK</f>
        <v>41.37931034482758</v>
      </c>
      <c r="D46" s="12">
        <f>+BjhK+GÄK+JähK+SSÄK+ÖSÄK</f>
        <v>29.310344827586206</v>
      </c>
      <c r="E46" s="13">
        <f>+BÄK+NÄK+VNÄK</f>
        <v>24.137931034482754</v>
      </c>
      <c r="F46" s="63" t="s">
        <v>200</v>
      </c>
      <c r="G46" s="30" t="s">
        <v>263</v>
      </c>
      <c r="N46"/>
    </row>
    <row r="47" spans="1:14" ht="100.5">
      <c r="A47" s="10"/>
      <c r="B47" s="15" t="s">
        <v>187</v>
      </c>
      <c r="C47" s="39"/>
      <c r="D47" s="39"/>
      <c r="E47" s="40"/>
      <c r="F47" s="63"/>
      <c r="G47" s="30"/>
      <c r="N47"/>
    </row>
    <row r="48" spans="1:14" ht="15">
      <c r="A48" s="10" t="s">
        <v>104</v>
      </c>
      <c r="B48" s="15" t="s">
        <v>106</v>
      </c>
      <c r="C48" s="11">
        <f>+BjhK+ÖSÄK</f>
        <v>6.896551724137931</v>
      </c>
      <c r="D48" s="12">
        <f>HäfäK</f>
        <v>1.7241379310344827</v>
      </c>
      <c r="E48" s="13">
        <f>+VBÄK+GÄK+JähK+BÄK+NÄK+JHÄK+SSÄK+VSÄK+VNÄK+DÄK</f>
        <v>86.20689655172414</v>
      </c>
      <c r="F48" s="63" t="s">
        <v>223</v>
      </c>
      <c r="G48" s="29"/>
      <c r="N48"/>
    </row>
    <row r="49" spans="1:14" ht="57">
      <c r="A49" s="10" t="s">
        <v>105</v>
      </c>
      <c r="B49" s="15" t="s">
        <v>107</v>
      </c>
      <c r="C49" s="11">
        <f>+VBÄK+GÄK+JähK+BÄK+SSÄK+VSÄK+VNÄK+DÄK</f>
        <v>63.79310344827586</v>
      </c>
      <c r="D49" s="12">
        <f>HäfäK+NÄK+ÖSÄK</f>
        <v>17.241379310344826</v>
      </c>
      <c r="E49" s="13">
        <f>+JHÄK</f>
        <v>12.068965517241379</v>
      </c>
      <c r="F49" s="63" t="s">
        <v>364</v>
      </c>
      <c r="G49" s="30" t="s">
        <v>329</v>
      </c>
      <c r="N49"/>
    </row>
    <row r="50" spans="1:14" ht="57">
      <c r="A50" s="10" t="s">
        <v>130</v>
      </c>
      <c r="B50" s="15" t="s">
        <v>108</v>
      </c>
      <c r="C50" s="11">
        <f>+VNÄK</f>
        <v>6.896551724137931</v>
      </c>
      <c r="D50" s="12">
        <f>HäfäK+VBÄK+JHÄK</f>
        <v>25.86206896551724</v>
      </c>
      <c r="E50" s="13">
        <f>+BjhK+GÄK+JähK+BÄK+NÄK+SSÄK+VSÄK+DÄK</f>
        <v>56.89655172413793</v>
      </c>
      <c r="F50" s="63" t="s">
        <v>222</v>
      </c>
      <c r="G50" s="29" t="s">
        <v>266</v>
      </c>
      <c r="N50"/>
    </row>
    <row r="51" spans="1:14" ht="42.75">
      <c r="A51" s="10" t="s">
        <v>174</v>
      </c>
      <c r="B51" s="15" t="s">
        <v>175</v>
      </c>
      <c r="C51" s="11">
        <f>HäfäK+BjhK+GÄK+JähK+BÄK+NÄK+VSÄK+VNÄK+JHÄK</f>
        <v>56.89655172413793</v>
      </c>
      <c r="D51" s="12">
        <f>+SSÄK</f>
        <v>12.068965517241379</v>
      </c>
      <c r="E51" s="13">
        <f>+VBÄK+ÖSÄK</f>
        <v>17.241379310344826</v>
      </c>
      <c r="F51" s="63" t="s">
        <v>365</v>
      </c>
      <c r="G51" s="30" t="s">
        <v>264</v>
      </c>
      <c r="N51"/>
    </row>
    <row r="52" spans="1:14" ht="42.75">
      <c r="A52" s="10" t="s">
        <v>188</v>
      </c>
      <c r="B52" s="15" t="s">
        <v>189</v>
      </c>
      <c r="C52" s="11">
        <f>+VNÄK</f>
        <v>6.896551724137931</v>
      </c>
      <c r="D52" s="12">
        <f>HäfäK+BjhK+NÄK+JHÄK+ÖSÄK</f>
        <v>31.034482758620687</v>
      </c>
      <c r="E52" s="13">
        <f>+VBÄK+GÄK+JähK+BÄK+SSÄK+VSÄK</f>
        <v>48.275862068965516</v>
      </c>
      <c r="F52" s="63"/>
      <c r="G52" s="30" t="s">
        <v>265</v>
      </c>
      <c r="N52"/>
    </row>
    <row r="53" spans="1:14" ht="15">
      <c r="A53" s="10"/>
      <c r="B53" s="18" t="s">
        <v>24</v>
      </c>
      <c r="C53" s="36"/>
      <c r="D53" s="36"/>
      <c r="E53" s="37"/>
      <c r="F53" s="63"/>
      <c r="G53" s="29"/>
      <c r="N53"/>
    </row>
    <row r="54" spans="1:14" ht="114.75">
      <c r="A54" s="10">
        <v>28</v>
      </c>
      <c r="B54" s="15" t="s">
        <v>57</v>
      </c>
      <c r="C54" s="11">
        <f>HäfäK+VBÄK+GÄK+JähK+BÄK+NÄK+JHÄK+SSÄK+ÖSÄK+VSÄK+VNÄK+DÄK</f>
        <v>93.10344827586208</v>
      </c>
      <c r="D54" s="12">
        <f>+BjhK</f>
        <v>1.7241379310344827</v>
      </c>
      <c r="E54" s="13"/>
      <c r="F54" s="63" t="s">
        <v>201</v>
      </c>
      <c r="G54" s="29" t="s">
        <v>252</v>
      </c>
      <c r="N54"/>
    </row>
    <row r="55" spans="1:14" ht="201">
      <c r="A55" s="10">
        <v>29</v>
      </c>
      <c r="B55" s="15" t="s">
        <v>58</v>
      </c>
      <c r="C55" s="11">
        <f>HäfäK+VBÄK+GÄK+JähK+BÄK+NÄK+JHÄK+SSÄK+ÖSÄK+VSÄK+VNÄK+DÄK</f>
        <v>93.10344827586208</v>
      </c>
      <c r="D55" s="12">
        <f>+BjhK</f>
        <v>1.7241379310344827</v>
      </c>
      <c r="E55" s="13"/>
      <c r="F55" s="63" t="s">
        <v>243</v>
      </c>
      <c r="G55" s="30" t="s">
        <v>330</v>
      </c>
      <c r="N55"/>
    </row>
    <row r="56" spans="1:14" ht="86.25">
      <c r="A56" s="10">
        <v>30</v>
      </c>
      <c r="B56" s="15" t="s">
        <v>59</v>
      </c>
      <c r="C56" s="11">
        <f>HäfäK+BjhK+BÄK+NÄK+JHÄK+SSÄK+ÖSÄK+VSÄK+VNÄK</f>
        <v>63.79310344827586</v>
      </c>
      <c r="D56" s="12"/>
      <c r="E56" s="13">
        <f>+VBÄK+GÄK+JähK+DÄK</f>
        <v>31.03448275862069</v>
      </c>
      <c r="F56" s="63" t="s">
        <v>244</v>
      </c>
      <c r="G56" s="29" t="s">
        <v>271</v>
      </c>
      <c r="N56"/>
    </row>
    <row r="57" spans="1:7" ht="158.25">
      <c r="A57" s="10">
        <v>31</v>
      </c>
      <c r="B57" s="15" t="s">
        <v>71</v>
      </c>
      <c r="C57" s="11">
        <f>HäfäK+VBÄK+GÄK+JähK+NÄK+BÄK+JHÄK+SSÄK+ÖSÄK+VNÄK+DÄK</f>
        <v>86.20689655172414</v>
      </c>
      <c r="D57" s="12">
        <f>+BjhK</f>
        <v>1.7241379310344827</v>
      </c>
      <c r="E57" s="13"/>
      <c r="F57" s="65" t="s">
        <v>202</v>
      </c>
      <c r="G57" s="30" t="s">
        <v>305</v>
      </c>
    </row>
    <row r="58" spans="1:7" ht="15">
      <c r="A58" s="10"/>
      <c r="B58" s="15"/>
      <c r="C58" s="36"/>
      <c r="D58" s="36"/>
      <c r="E58" s="37"/>
      <c r="F58" s="63"/>
      <c r="G58" s="31"/>
    </row>
    <row r="59" spans="1:7" ht="15">
      <c r="A59" s="10"/>
      <c r="B59" s="18" t="s">
        <v>25</v>
      </c>
      <c r="C59" s="36"/>
      <c r="D59" s="36"/>
      <c r="E59" s="37"/>
      <c r="F59" s="63"/>
      <c r="G59" s="29"/>
    </row>
    <row r="60" spans="1:7" ht="139.5" customHeight="1">
      <c r="A60" s="10"/>
      <c r="B60" s="15" t="s">
        <v>131</v>
      </c>
      <c r="C60" s="36"/>
      <c r="D60" s="36"/>
      <c r="E60" s="37"/>
      <c r="F60" s="63"/>
      <c r="G60" s="29"/>
    </row>
    <row r="61" spans="1:7" ht="72">
      <c r="A61" s="10" t="s">
        <v>101</v>
      </c>
      <c r="B61" s="15" t="s">
        <v>132</v>
      </c>
      <c r="C61" s="11">
        <f>HäfäK+VBÄK+GÄK+JähK+BÄK+JHÄK+SSÄK+ÖSÄK+VSÄK+VNÄK+DÄK</f>
        <v>82.75862068965519</v>
      </c>
      <c r="D61" s="12">
        <f>+BjhK</f>
        <v>1.7241379310344827</v>
      </c>
      <c r="E61" s="13">
        <f>+NÄK</f>
        <v>10.344827586206897</v>
      </c>
      <c r="F61" s="63" t="s">
        <v>203</v>
      </c>
      <c r="G61" s="30" t="s">
        <v>272</v>
      </c>
    </row>
    <row r="62" spans="1:7" ht="28.5">
      <c r="A62" s="10" t="s">
        <v>102</v>
      </c>
      <c r="B62" s="15" t="s">
        <v>60</v>
      </c>
      <c r="C62" s="11">
        <f>HäfäK</f>
        <v>1.7241379310344827</v>
      </c>
      <c r="D62" s="12">
        <f>+NÄK</f>
        <v>10.344827586206897</v>
      </c>
      <c r="E62" s="13">
        <f>+VBÄK+BjhK+GÄK+JähK+BÄK+JHÄK+SSÄK+ÖSÄK+VSÄK+VNÄK+DÄK</f>
        <v>82.75862068965519</v>
      </c>
      <c r="F62" s="63" t="s">
        <v>366</v>
      </c>
      <c r="G62" s="29" t="s">
        <v>273</v>
      </c>
    </row>
    <row r="63" spans="1:7" ht="72">
      <c r="A63" s="10">
        <v>33</v>
      </c>
      <c r="B63" s="15" t="s">
        <v>103</v>
      </c>
      <c r="C63" s="11">
        <f>HäfäK+BjhK+GÄK+JähK+BÄK+JHÄK+VSÄK+DÄK</f>
        <v>48.275862068965516</v>
      </c>
      <c r="D63" s="12">
        <f>+ÖSÄK</f>
        <v>5.172413793103448</v>
      </c>
      <c r="E63" s="13">
        <f>+VBÄK+NÄK+SSÄK+VNÄK</f>
        <v>41.37931034482759</v>
      </c>
      <c r="F63" s="63" t="s">
        <v>367</v>
      </c>
      <c r="G63" s="30" t="s">
        <v>274</v>
      </c>
    </row>
    <row r="64" spans="1:7" ht="100.5">
      <c r="A64" s="10" t="s">
        <v>178</v>
      </c>
      <c r="B64" s="15" t="s">
        <v>61</v>
      </c>
      <c r="C64" s="11">
        <f>HäfäK+VBÄK+GÄK+JähK+JHÄK+SSÄK+VNÄK+DÄK</f>
        <v>63.793103448275865</v>
      </c>
      <c r="D64" s="12">
        <f>+BjhK+BÄK</f>
        <v>8.620689655172413</v>
      </c>
      <c r="E64" s="13">
        <f>+ÖSÄK+VSÄK</f>
        <v>12.068965517241379</v>
      </c>
      <c r="F64" s="64" t="s">
        <v>368</v>
      </c>
      <c r="G64" s="30" t="s">
        <v>275</v>
      </c>
    </row>
    <row r="65" spans="1:7" ht="42.75">
      <c r="A65" s="10" t="s">
        <v>177</v>
      </c>
      <c r="B65" s="15" t="s">
        <v>176</v>
      </c>
      <c r="C65" s="36">
        <f>+GÄK+BÄK+SSÄK+VNÄK</f>
        <v>34.48275862068965</v>
      </c>
      <c r="D65" s="36"/>
      <c r="E65" s="37"/>
      <c r="F65" s="63" t="s">
        <v>276</v>
      </c>
      <c r="G65" s="29"/>
    </row>
    <row r="66" spans="1:7" ht="57">
      <c r="A66" s="10"/>
      <c r="B66" s="15" t="s">
        <v>133</v>
      </c>
      <c r="C66" s="36"/>
      <c r="D66" s="36"/>
      <c r="E66" s="37"/>
      <c r="F66" s="63"/>
      <c r="G66" s="29"/>
    </row>
    <row r="67" spans="1:7" ht="129">
      <c r="A67" s="10">
        <v>35</v>
      </c>
      <c r="B67" s="41" t="s">
        <v>179</v>
      </c>
      <c r="C67" s="11">
        <f>HäfäK+VBÄK+GÄK+JähK+BÄK+NÄK+SSÄK+VSÄK+VNÄK+DÄK</f>
        <v>75.86206896551724</v>
      </c>
      <c r="D67" s="12">
        <f>+BjhK+JHÄK+ÖSÄK</f>
        <v>18.96551724137931</v>
      </c>
      <c r="E67" s="13"/>
      <c r="F67" s="63" t="s">
        <v>277</v>
      </c>
      <c r="G67" s="30" t="s">
        <v>278</v>
      </c>
    </row>
    <row r="68" spans="1:7" ht="15">
      <c r="A68" s="10"/>
      <c r="B68" s="42"/>
      <c r="C68" s="36"/>
      <c r="D68" s="36"/>
      <c r="E68" s="37"/>
      <c r="F68" s="63"/>
      <c r="G68" s="30"/>
    </row>
    <row r="69" spans="1:7" ht="86.25">
      <c r="A69" s="10"/>
      <c r="B69" s="43" t="s">
        <v>62</v>
      </c>
      <c r="C69" s="36"/>
      <c r="D69" s="36"/>
      <c r="E69" s="37"/>
      <c r="F69" s="8" t="s">
        <v>204</v>
      </c>
      <c r="G69" s="30"/>
    </row>
    <row r="70" spans="1:7" ht="42.75">
      <c r="A70" s="10">
        <v>36</v>
      </c>
      <c r="B70" s="38" t="s">
        <v>35</v>
      </c>
      <c r="C70" s="11">
        <f>+VBÄK+VNÄK</f>
        <v>18.96551724137931</v>
      </c>
      <c r="D70" s="12">
        <f>HäfäK+BjhK+NÄK</f>
        <v>13.793103448275861</v>
      </c>
      <c r="E70" s="13">
        <f>+GÄK+JähK+BÄK+JHÄK+SSÄK+ÖSÄK+VSÄK+DÄK</f>
        <v>62.068965517241374</v>
      </c>
      <c r="F70" s="63" t="s">
        <v>238</v>
      </c>
      <c r="G70" s="29" t="s">
        <v>251</v>
      </c>
    </row>
    <row r="71" spans="1:7" ht="15">
      <c r="A71" s="10"/>
      <c r="B71" s="14"/>
      <c r="C71" s="36"/>
      <c r="D71" s="36"/>
      <c r="E71" s="37"/>
      <c r="F71" s="63"/>
      <c r="G71" s="29"/>
    </row>
    <row r="72" spans="1:7" ht="15">
      <c r="A72" s="10"/>
      <c r="B72" s="14"/>
      <c r="C72" s="36"/>
      <c r="D72" s="36"/>
      <c r="E72" s="37"/>
      <c r="F72" s="63"/>
      <c r="G72" s="29"/>
    </row>
    <row r="73" spans="1:7" ht="15">
      <c r="A73" s="10"/>
      <c r="B73" s="18" t="s">
        <v>26</v>
      </c>
      <c r="C73" s="36"/>
      <c r="D73" s="36"/>
      <c r="E73" s="37"/>
      <c r="F73" s="19"/>
      <c r="G73" s="29"/>
    </row>
    <row r="74" spans="1:7" ht="72">
      <c r="A74" s="10">
        <v>37</v>
      </c>
      <c r="B74" s="15" t="s">
        <v>180</v>
      </c>
      <c r="C74" s="11">
        <f>HäfäK+VBÄK+BjhK+BÄK+NÄK+JHÄK+SSÄK+VSÄK+VNÄK</f>
        <v>70.6896551724138</v>
      </c>
      <c r="D74" s="12"/>
      <c r="E74" s="13">
        <f>+GÄK+JähK+DÄK</f>
        <v>18.96551724137931</v>
      </c>
      <c r="F74" s="63" t="s">
        <v>245</v>
      </c>
      <c r="G74" s="29" t="s">
        <v>280</v>
      </c>
    </row>
    <row r="75" spans="1:7" ht="199.5" customHeight="1">
      <c r="A75" s="10">
        <v>38</v>
      </c>
      <c r="B75" s="15" t="s">
        <v>134</v>
      </c>
      <c r="C75" s="11">
        <f>HäfäK+VBÄK+BjhK+BÄK+NÄK+JHÄK+SSÄK+ÖSÄK+VSÄK+VNÄK</f>
        <v>75.86206896551725</v>
      </c>
      <c r="D75" s="12">
        <f>+DÄK</f>
        <v>8.620689655172415</v>
      </c>
      <c r="E75" s="13">
        <f>+VBÄK+GÄK+JähK</f>
        <v>22.413793103448278</v>
      </c>
      <c r="F75" s="63" t="s">
        <v>205</v>
      </c>
      <c r="G75" s="29" t="s">
        <v>279</v>
      </c>
    </row>
    <row r="76" spans="1:7" ht="72">
      <c r="A76" s="10"/>
      <c r="B76" s="15" t="s">
        <v>63</v>
      </c>
      <c r="C76" s="36"/>
      <c r="D76" s="36"/>
      <c r="E76" s="37"/>
      <c r="F76" s="63"/>
      <c r="G76" s="29"/>
    </row>
    <row r="77" spans="1:7" ht="42.75">
      <c r="A77" s="10"/>
      <c r="B77" s="26" t="s">
        <v>64</v>
      </c>
      <c r="C77" s="36"/>
      <c r="D77" s="36"/>
      <c r="E77" s="37"/>
      <c r="F77" s="63"/>
      <c r="G77" s="30"/>
    </row>
    <row r="78" spans="1:7" ht="57">
      <c r="A78" s="10">
        <v>39</v>
      </c>
      <c r="B78" s="26" t="s">
        <v>135</v>
      </c>
      <c r="C78" s="11">
        <f>HäfäK+VBÄK+BjhK+GÄK+JähK+BÄK+NÄK+JHÄK+ÖSÄK+VSÄK+VNÄK+DÄK</f>
        <v>82.75862068965519</v>
      </c>
      <c r="D78" s="12"/>
      <c r="E78" s="13"/>
      <c r="F78" s="63" t="s">
        <v>195</v>
      </c>
      <c r="G78" s="30" t="s">
        <v>252</v>
      </c>
    </row>
    <row r="79" spans="1:7" ht="42.75">
      <c r="A79" s="10"/>
      <c r="B79" s="38" t="s">
        <v>37</v>
      </c>
      <c r="C79" s="36"/>
      <c r="D79" s="36"/>
      <c r="E79" s="37"/>
      <c r="F79" s="63"/>
      <c r="G79" s="29"/>
    </row>
    <row r="80" spans="1:7" ht="15">
      <c r="A80" s="10"/>
      <c r="B80" s="14"/>
      <c r="C80" s="36"/>
      <c r="D80" s="36"/>
      <c r="E80" s="37"/>
      <c r="F80" s="63"/>
      <c r="G80" s="51"/>
    </row>
    <row r="81" spans="1:7" ht="15">
      <c r="A81" s="10"/>
      <c r="B81" s="18" t="s">
        <v>27</v>
      </c>
      <c r="C81" s="36"/>
      <c r="D81" s="36"/>
      <c r="E81" s="37"/>
      <c r="F81" s="63"/>
      <c r="G81" s="29"/>
    </row>
    <row r="82" spans="1:7" ht="42.75">
      <c r="A82" s="10"/>
      <c r="B82" s="15" t="s">
        <v>65</v>
      </c>
      <c r="C82" s="36"/>
      <c r="D82" s="36"/>
      <c r="E82" s="37"/>
      <c r="F82" s="63"/>
      <c r="G82" s="29"/>
    </row>
    <row r="83" spans="1:7" ht="72">
      <c r="A83" s="10"/>
      <c r="B83" s="15" t="s">
        <v>66</v>
      </c>
      <c r="C83" s="36"/>
      <c r="D83" s="36"/>
      <c r="E83" s="37"/>
      <c r="F83" s="63" t="s">
        <v>206</v>
      </c>
      <c r="G83" s="30" t="s">
        <v>331</v>
      </c>
    </row>
    <row r="84" spans="1:7" ht="28.5">
      <c r="A84" s="10"/>
      <c r="B84" s="15" t="s">
        <v>67</v>
      </c>
      <c r="C84" s="36"/>
      <c r="D84" s="36"/>
      <c r="E84" s="37"/>
      <c r="F84" s="63"/>
      <c r="G84" s="29"/>
    </row>
    <row r="85" spans="1:7" ht="42.75">
      <c r="A85" s="10">
        <v>40</v>
      </c>
      <c r="B85" s="38" t="s">
        <v>36</v>
      </c>
      <c r="C85" s="11">
        <f>+VBÄK+SSÄK</f>
        <v>24.137931034482758</v>
      </c>
      <c r="D85" s="12">
        <f>HäfäK+NÄK</f>
        <v>12.068965517241379</v>
      </c>
      <c r="E85" s="13">
        <f>+BjhK+GÄK+JähK+BÄK+JHÄK+ÖSÄK+VSÄK+VNÄK+DÄK</f>
        <v>58.62068965517241</v>
      </c>
      <c r="F85" s="63" t="s">
        <v>207</v>
      </c>
      <c r="G85" s="30" t="s">
        <v>251</v>
      </c>
    </row>
    <row r="86" spans="1:7" ht="42.75">
      <c r="A86" s="10"/>
      <c r="B86" s="38" t="s">
        <v>68</v>
      </c>
      <c r="C86" s="36"/>
      <c r="D86" s="36"/>
      <c r="E86" s="37"/>
      <c r="F86" s="63"/>
      <c r="G86" s="30"/>
    </row>
    <row r="87" spans="1:7" ht="28.5">
      <c r="A87" s="10"/>
      <c r="B87" s="14" t="s">
        <v>41</v>
      </c>
      <c r="C87" s="36"/>
      <c r="D87" s="36"/>
      <c r="E87" s="37"/>
      <c r="F87" s="63"/>
      <c r="G87" s="29"/>
    </row>
    <row r="88" spans="1:7" ht="15">
      <c r="A88" s="10"/>
      <c r="B88" s="14"/>
      <c r="C88" s="36"/>
      <c r="D88" s="36"/>
      <c r="E88" s="37"/>
      <c r="F88" s="63"/>
      <c r="G88" s="29"/>
    </row>
    <row r="89" spans="1:7" ht="15">
      <c r="A89" s="10"/>
      <c r="B89" s="14"/>
      <c r="C89" s="36"/>
      <c r="D89" s="36"/>
      <c r="E89" s="37"/>
      <c r="F89" s="63"/>
      <c r="G89" s="29"/>
    </row>
    <row r="90" spans="1:7" ht="15">
      <c r="A90" s="10"/>
      <c r="B90" s="18" t="s">
        <v>28</v>
      </c>
      <c r="C90" s="36"/>
      <c r="D90" s="36"/>
      <c r="E90" s="37"/>
      <c r="F90" s="63"/>
      <c r="G90" s="29"/>
    </row>
    <row r="91" spans="1:7" ht="57">
      <c r="A91" s="10"/>
      <c r="B91" s="20" t="s">
        <v>72</v>
      </c>
      <c r="C91" s="36"/>
      <c r="D91" s="36"/>
      <c r="E91" s="37"/>
      <c r="F91" s="63"/>
      <c r="G91" s="29"/>
    </row>
    <row r="92" spans="1:7" ht="15">
      <c r="A92" s="10">
        <v>41</v>
      </c>
      <c r="B92" s="38" t="s">
        <v>38</v>
      </c>
      <c r="C92" s="11">
        <f>+VBÄK+GÄK+JähK+ÖSÄK+VNÄK</f>
        <v>34.48275862068966</v>
      </c>
      <c r="D92" s="12">
        <f>HäfäK+BjhK</f>
        <v>3.4482758620689653</v>
      </c>
      <c r="E92" s="13">
        <f>+BÄK+NÄK+JHÄK+SSÄK+VSÄK+DÄK</f>
        <v>56.89655172413793</v>
      </c>
      <c r="F92" s="63" t="s">
        <v>208</v>
      </c>
      <c r="G92" s="29" t="s">
        <v>332</v>
      </c>
    </row>
    <row r="93" spans="1:7" ht="28.5">
      <c r="A93" s="10"/>
      <c r="B93" s="38" t="s">
        <v>70</v>
      </c>
      <c r="C93" s="36"/>
      <c r="D93" s="36"/>
      <c r="E93" s="37"/>
      <c r="F93" s="63"/>
      <c r="G93" s="29"/>
    </row>
    <row r="94" spans="1:7" ht="15">
      <c r="A94" s="10"/>
      <c r="B94" s="14"/>
      <c r="C94" s="36"/>
      <c r="D94" s="36"/>
      <c r="E94" s="37"/>
      <c r="F94" s="63"/>
      <c r="G94" s="29"/>
    </row>
    <row r="95" spans="1:7" ht="15">
      <c r="A95" s="10"/>
      <c r="B95" s="18" t="s">
        <v>29</v>
      </c>
      <c r="C95" s="36"/>
      <c r="D95" s="36"/>
      <c r="E95" s="37"/>
      <c r="F95" s="64"/>
      <c r="G95" s="29"/>
    </row>
    <row r="96" spans="1:7" ht="15">
      <c r="A96" s="10"/>
      <c r="B96" s="20"/>
      <c r="C96" s="36"/>
      <c r="D96" s="36"/>
      <c r="E96" s="37"/>
      <c r="F96" s="63"/>
      <c r="G96" s="29"/>
    </row>
    <row r="97" spans="1:7" ht="28.5">
      <c r="A97" s="10">
        <v>42</v>
      </c>
      <c r="B97" s="20" t="s">
        <v>69</v>
      </c>
      <c r="C97" s="11">
        <f>HäfäK+VBÄK+BjhK+GÄK+JähK+BÄK+SSÄK+ÖSÄK+VNÄK</f>
        <v>56.89655172413793</v>
      </c>
      <c r="D97" s="12">
        <f>+NÄK</f>
        <v>10.344827586206897</v>
      </c>
      <c r="E97" s="13">
        <f>+JHÄK+VSÄK+DÄK</f>
        <v>27.586206896551722</v>
      </c>
      <c r="F97" s="63" t="s">
        <v>220</v>
      </c>
      <c r="G97" s="29" t="s">
        <v>281</v>
      </c>
    </row>
    <row r="98" spans="1:7" ht="45" customHeight="1">
      <c r="A98" s="10">
        <v>43</v>
      </c>
      <c r="B98" s="38" t="s">
        <v>39</v>
      </c>
      <c r="C98" s="11">
        <f>+GÄK+JähK+SSÄK+VSÄK+DÄK</f>
        <v>37.93103448275862</v>
      </c>
      <c r="D98" s="12">
        <f>HäfäK+VBÄK+BÄK+NÄK+ÖSÄK+VNÄK</f>
        <v>43.10344827586207</v>
      </c>
      <c r="E98" s="13">
        <f>+JHÄK</f>
        <v>12.068965517241379</v>
      </c>
      <c r="F98" s="63" t="s">
        <v>221</v>
      </c>
      <c r="G98" s="29" t="s">
        <v>282</v>
      </c>
    </row>
    <row r="99" spans="1:7" ht="86.25">
      <c r="A99" s="10">
        <v>44</v>
      </c>
      <c r="B99" s="61" t="s">
        <v>371</v>
      </c>
      <c r="C99" s="11">
        <f>+VBÄK+NÄK+JHÄK+VSÄK+DÄK</f>
        <v>50</v>
      </c>
      <c r="D99" s="12">
        <f>HäfäK+BjhK+SSÄK+ÖSÄK+VNÄK</f>
        <v>27.586206896551722</v>
      </c>
      <c r="E99" s="13">
        <f>+GÄK+JähK+BÄK</f>
        <v>17.241379310344826</v>
      </c>
      <c r="F99" s="63" t="s">
        <v>336</v>
      </c>
      <c r="G99" s="30" t="s">
        <v>283</v>
      </c>
    </row>
    <row r="100" spans="1:7" ht="28.5">
      <c r="A100" s="10"/>
      <c r="B100" s="14" t="s">
        <v>284</v>
      </c>
      <c r="C100" s="36"/>
      <c r="D100" s="36"/>
      <c r="E100" s="37"/>
      <c r="F100" s="63"/>
      <c r="G100" s="29"/>
    </row>
    <row r="101" spans="1:7" ht="15">
      <c r="A101" s="10"/>
      <c r="B101" s="18" t="s">
        <v>30</v>
      </c>
      <c r="C101" s="36"/>
      <c r="D101" s="36"/>
      <c r="E101" s="37"/>
      <c r="F101" s="63"/>
      <c r="G101" s="29"/>
    </row>
    <row r="102" spans="1:7" ht="114.75">
      <c r="A102" s="10"/>
      <c r="B102" s="15" t="s">
        <v>73</v>
      </c>
      <c r="C102" s="36"/>
      <c r="D102" s="36"/>
      <c r="E102" s="37"/>
      <c r="F102" s="63"/>
      <c r="G102" s="29"/>
    </row>
    <row r="103" spans="1:14" ht="114.75">
      <c r="A103" s="10"/>
      <c r="B103" s="15" t="s">
        <v>181</v>
      </c>
      <c r="C103" s="36"/>
      <c r="D103" s="36"/>
      <c r="E103" s="37"/>
      <c r="F103" s="63" t="s">
        <v>224</v>
      </c>
      <c r="G103" s="29" t="s">
        <v>327</v>
      </c>
      <c r="I103" s="1"/>
      <c r="N103"/>
    </row>
    <row r="104" spans="1:14" ht="57">
      <c r="A104" s="10"/>
      <c r="B104" s="15" t="s">
        <v>182</v>
      </c>
      <c r="C104" s="55"/>
      <c r="D104" s="36"/>
      <c r="E104" s="37"/>
      <c r="F104" s="63"/>
      <c r="G104" s="29"/>
      <c r="I104" s="1"/>
      <c r="N104"/>
    </row>
    <row r="105" spans="1:14" ht="72">
      <c r="A105" s="10">
        <v>45</v>
      </c>
      <c r="B105" s="15" t="s">
        <v>136</v>
      </c>
      <c r="C105" s="11">
        <f>HäfäK+SSÄK+VNÄK</f>
        <v>20.689655172413794</v>
      </c>
      <c r="D105" s="12">
        <f>+ÖSÄK</f>
        <v>5.172413793103448</v>
      </c>
      <c r="E105" s="13">
        <f>+VBÄK+BjhK+GÄK+JähK+BÄK+NÄK+JHÄK+VSÄK+DÄK</f>
        <v>68.96551724137932</v>
      </c>
      <c r="F105" s="63" t="s">
        <v>240</v>
      </c>
      <c r="G105" s="30" t="s">
        <v>333</v>
      </c>
      <c r="I105" s="1"/>
      <c r="N105"/>
    </row>
    <row r="106" spans="1:14" ht="28.5">
      <c r="A106" s="10">
        <v>46</v>
      </c>
      <c r="B106" s="15" t="s">
        <v>81</v>
      </c>
      <c r="C106" s="11">
        <f>+VBÄK+BjhK+GÄK+JähK+BÄK+NÄK+JHÄK+VSÄK+DÄK</f>
        <v>68.96551724137932</v>
      </c>
      <c r="D106" s="12">
        <f>+ÖSÄK+VNÄK</f>
        <v>12.068965517241379</v>
      </c>
      <c r="E106" s="13">
        <f>HäfäK+SSÄK</f>
        <v>13.793103448275861</v>
      </c>
      <c r="F106" s="63" t="s">
        <v>239</v>
      </c>
      <c r="G106" s="51" t="s">
        <v>306</v>
      </c>
      <c r="N106"/>
    </row>
    <row r="107" spans="1:14" ht="57">
      <c r="A107" s="10">
        <v>47</v>
      </c>
      <c r="B107" s="15" t="s">
        <v>183</v>
      </c>
      <c r="C107" s="11">
        <f>+VBÄK+BÄK+SSÄK+ÖSÄK+DÄK</f>
        <v>44.827586206896555</v>
      </c>
      <c r="D107" s="12">
        <f>HäfäK+BjhK+GÄK+NÄK</f>
        <v>22.413793103448278</v>
      </c>
      <c r="E107" s="13">
        <f>+JähK+JHÄK+VSÄK+VNÄK</f>
        <v>27.586206896551722</v>
      </c>
      <c r="F107" s="63" t="s">
        <v>246</v>
      </c>
      <c r="G107" s="60" t="s">
        <v>285</v>
      </c>
      <c r="I107" s="1"/>
      <c r="N107"/>
    </row>
    <row r="108" spans="1:14" ht="28.5">
      <c r="A108" s="10">
        <v>48</v>
      </c>
      <c r="B108" s="15" t="s">
        <v>137</v>
      </c>
      <c r="C108" s="11">
        <f>+JähK+JHÄK+VSÄK+VNÄK</f>
        <v>27.586206896551722</v>
      </c>
      <c r="D108" s="12">
        <f>HäfäK+BjhK+GÄK+NÄK+ÖSÄK</f>
        <v>27.586206896551726</v>
      </c>
      <c r="E108" s="13">
        <f>+VBÄK+BÄK+SSÄK+DÄK</f>
        <v>39.6551724137931</v>
      </c>
      <c r="F108" s="63" t="s">
        <v>196</v>
      </c>
      <c r="G108" s="51"/>
      <c r="I108" s="1"/>
      <c r="N108"/>
    </row>
    <row r="109" spans="1:14" ht="42.75">
      <c r="A109" s="10"/>
      <c r="B109" s="15" t="s">
        <v>74</v>
      </c>
      <c r="C109" s="36"/>
      <c r="D109" s="36"/>
      <c r="E109" s="37"/>
      <c r="F109" s="63"/>
      <c r="G109" s="51"/>
      <c r="I109" s="1"/>
      <c r="N109"/>
    </row>
    <row r="110" spans="1:14" ht="15">
      <c r="A110" s="10"/>
      <c r="B110" s="14"/>
      <c r="C110" s="36"/>
      <c r="D110" s="36"/>
      <c r="E110" s="37"/>
      <c r="F110" s="66"/>
      <c r="G110" s="51"/>
      <c r="I110" s="1"/>
      <c r="N110"/>
    </row>
    <row r="111" spans="1:14" ht="28.5">
      <c r="A111" s="10"/>
      <c r="B111" s="15" t="s">
        <v>77</v>
      </c>
      <c r="C111" s="36"/>
      <c r="D111" s="36"/>
      <c r="E111" s="37"/>
      <c r="F111" s="63"/>
      <c r="G111" s="51"/>
      <c r="I111" s="1"/>
      <c r="N111"/>
    </row>
    <row r="112" spans="1:14" ht="158.25">
      <c r="A112" s="10"/>
      <c r="B112" s="16" t="s">
        <v>78</v>
      </c>
      <c r="C112" s="56"/>
      <c r="D112" s="36"/>
      <c r="E112" s="37"/>
      <c r="F112" s="63"/>
      <c r="G112" s="51"/>
      <c r="I112" s="1"/>
      <c r="N112"/>
    </row>
    <row r="113" spans="1:14" ht="28.5">
      <c r="A113" s="10">
        <v>49</v>
      </c>
      <c r="B113" s="15" t="s">
        <v>75</v>
      </c>
      <c r="C113" s="11"/>
      <c r="D113" s="12">
        <f>HäfäK+BjhK+NÄK+VNÄK</f>
        <v>20.689655172413794</v>
      </c>
      <c r="E113" s="13">
        <f>+VBÄK+GÄK+JähK+BÄK+JHÄK+SSÄK+ÖSÄK+VSÄK+DÄK</f>
        <v>74.13793103448276</v>
      </c>
      <c r="F113" s="63" t="s">
        <v>216</v>
      </c>
      <c r="G113" s="60" t="s">
        <v>326</v>
      </c>
      <c r="I113" s="1"/>
      <c r="N113"/>
    </row>
    <row r="114" spans="1:14" ht="28.5">
      <c r="A114" s="10">
        <v>50</v>
      </c>
      <c r="B114" s="15" t="s">
        <v>76</v>
      </c>
      <c r="C114" s="11">
        <f>HäfäK+VBÄK+BjhK+GÄK+JähK+BÄK+NÄK+JHÄK+SSÄK+ÖSÄK+VSÄK+VNÄK+DÄK</f>
        <v>94.82758620689656</v>
      </c>
      <c r="D114" s="12"/>
      <c r="E114" s="13"/>
      <c r="F114" s="63" t="s">
        <v>197</v>
      </c>
      <c r="G114" s="51" t="s">
        <v>252</v>
      </c>
      <c r="I114" s="1"/>
      <c r="N114"/>
    </row>
    <row r="115" spans="1:14" ht="15">
      <c r="A115" s="10"/>
      <c r="B115" s="15"/>
      <c r="C115" s="36"/>
      <c r="D115" s="36"/>
      <c r="E115" s="37"/>
      <c r="F115" s="63"/>
      <c r="G115" s="51"/>
      <c r="I115" s="1"/>
      <c r="N115"/>
    </row>
    <row r="116" spans="1:14" ht="42.75">
      <c r="A116" s="10">
        <v>51</v>
      </c>
      <c r="B116" s="15" t="s">
        <v>198</v>
      </c>
      <c r="C116" s="11">
        <f>HäfäK+VBÄK+BjhK+BÄK+NÄK+JHÄK+SSÄK+ÖSÄK+VNÄK+DÄK</f>
        <v>77.58620689655173</v>
      </c>
      <c r="D116" s="12"/>
      <c r="E116" s="13">
        <f>+GÄK+JähK+VSÄK</f>
        <v>17.241379310344826</v>
      </c>
      <c r="F116" s="63" t="s">
        <v>235</v>
      </c>
      <c r="G116" s="60" t="s">
        <v>307</v>
      </c>
      <c r="I116" s="1"/>
      <c r="N116"/>
    </row>
    <row r="117" spans="1:14" ht="15">
      <c r="A117" s="10"/>
      <c r="B117" s="15"/>
      <c r="C117" s="36"/>
      <c r="D117" s="36"/>
      <c r="E117" s="37"/>
      <c r="F117" s="66" t="s">
        <v>34</v>
      </c>
      <c r="G117" s="51"/>
      <c r="I117" s="1"/>
      <c r="N117"/>
    </row>
    <row r="118" spans="1:14" ht="72">
      <c r="A118" s="10"/>
      <c r="B118" s="15" t="s">
        <v>95</v>
      </c>
      <c r="C118" s="36"/>
      <c r="D118" s="36"/>
      <c r="E118" s="37"/>
      <c r="F118" s="66"/>
      <c r="G118" s="51"/>
      <c r="I118" s="1"/>
      <c r="N118"/>
    </row>
    <row r="119" spans="1:7" ht="15">
      <c r="A119" s="10"/>
      <c r="B119" s="15"/>
      <c r="C119" s="36"/>
      <c r="D119" s="36"/>
      <c r="E119" s="37"/>
      <c r="F119" s="63"/>
      <c r="G119" s="29"/>
    </row>
    <row r="120" spans="1:7" ht="42.75">
      <c r="A120" s="10"/>
      <c r="B120" s="15" t="s">
        <v>79</v>
      </c>
      <c r="C120" s="36"/>
      <c r="D120" s="36"/>
      <c r="E120" s="37"/>
      <c r="F120" s="63" t="s">
        <v>42</v>
      </c>
      <c r="G120" s="30" t="s">
        <v>308</v>
      </c>
    </row>
    <row r="121" spans="1:7" ht="15">
      <c r="A121" s="10"/>
      <c r="B121" s="15"/>
      <c r="C121" s="36"/>
      <c r="D121" s="36"/>
      <c r="E121" s="37"/>
      <c r="F121" s="63"/>
      <c r="G121" s="29"/>
    </row>
    <row r="122" spans="1:7" ht="244.5">
      <c r="A122" s="10"/>
      <c r="B122" s="15" t="s">
        <v>80</v>
      </c>
      <c r="C122" s="36"/>
      <c r="D122" s="36"/>
      <c r="E122" s="37"/>
      <c r="F122" s="64" t="s">
        <v>43</v>
      </c>
      <c r="G122" s="30" t="s">
        <v>325</v>
      </c>
    </row>
    <row r="123" spans="1:7" ht="15">
      <c r="A123" s="10"/>
      <c r="B123" s="15"/>
      <c r="C123" s="36"/>
      <c r="D123" s="36"/>
      <c r="E123" s="37"/>
      <c r="F123" s="63"/>
      <c r="G123" s="29"/>
    </row>
    <row r="124" spans="1:7" ht="186.75">
      <c r="A124" s="10"/>
      <c r="B124" s="15" t="s">
        <v>185</v>
      </c>
      <c r="C124" s="36"/>
      <c r="D124" s="36"/>
      <c r="E124" s="37"/>
      <c r="F124" s="63"/>
      <c r="G124" s="29"/>
    </row>
    <row r="125" spans="1:7" ht="15">
      <c r="A125" s="10"/>
      <c r="B125" s="15"/>
      <c r="C125" s="36"/>
      <c r="D125" s="36"/>
      <c r="E125" s="37"/>
      <c r="F125" s="63"/>
      <c r="G125" s="29"/>
    </row>
    <row r="126" spans="1:7" ht="28.5">
      <c r="A126" s="10"/>
      <c r="B126" s="15" t="s">
        <v>170</v>
      </c>
      <c r="C126" s="36"/>
      <c r="D126" s="36"/>
      <c r="E126" s="37"/>
      <c r="F126" s="63"/>
      <c r="G126" s="29"/>
    </row>
    <row r="127" spans="1:7" ht="129">
      <c r="A127" s="10">
        <v>52</v>
      </c>
      <c r="B127" s="45" t="s">
        <v>83</v>
      </c>
      <c r="C127" s="11">
        <f>HäfäK+VBÄK+GÄK+JähK+BÄK+JHÄK+VSÄK+VNÄK+DÄK</f>
        <v>65.51724137931035</v>
      </c>
      <c r="D127" s="12">
        <f>+SSÄK+ÖSÄK</f>
        <v>17.241379310344826</v>
      </c>
      <c r="E127" s="13">
        <f>+NÄK</f>
        <v>10.344827586206897</v>
      </c>
      <c r="F127" s="63" t="s">
        <v>286</v>
      </c>
      <c r="G127" s="30" t="s">
        <v>334</v>
      </c>
    </row>
    <row r="128" spans="1:7" ht="86.25">
      <c r="A128" s="44">
        <v>53</v>
      </c>
      <c r="B128" s="45" t="s">
        <v>84</v>
      </c>
      <c r="C128" s="11">
        <f>HäfäK+VBÄK+GÄK+JähK+BÄK+NÄK+JHÄK+ÖSÄK+VSÄK+VNÄK</f>
        <v>72.41379310344828</v>
      </c>
      <c r="D128" s="12">
        <f>+SSÄK</f>
        <v>12.068965517241379</v>
      </c>
      <c r="E128" s="13">
        <f>+DÄK</f>
        <v>8.620689655172415</v>
      </c>
      <c r="F128" s="63" t="s">
        <v>335</v>
      </c>
      <c r="G128" s="30" t="s">
        <v>309</v>
      </c>
    </row>
    <row r="129" spans="1:7" ht="15">
      <c r="A129" s="44">
        <v>54</v>
      </c>
      <c r="B129" s="45" t="s">
        <v>85</v>
      </c>
      <c r="C129" s="11">
        <f>HäfäK+VBÄK+GÄK+JähK+BÄK+NÄK+JHÄK+ÖSÄK+VSÄK+VNÄK+DÄK</f>
        <v>81.0344827586207</v>
      </c>
      <c r="D129" s="12">
        <f>+SSÄK</f>
        <v>12.068965517241379</v>
      </c>
      <c r="E129" s="13"/>
      <c r="F129" s="63"/>
      <c r="G129" s="29" t="s">
        <v>252</v>
      </c>
    </row>
    <row r="130" spans="1:7" ht="244.5">
      <c r="A130" s="44">
        <v>55</v>
      </c>
      <c r="B130" s="45" t="s">
        <v>86</v>
      </c>
      <c r="C130" s="11">
        <f>HäfäK+GÄK+JähK+BÄK+VNÄK</f>
        <v>25.86206896551724</v>
      </c>
      <c r="D130" s="12">
        <f>+VBÄK+JHÄK+SSÄK+ÖSÄK</f>
        <v>41.37931034482759</v>
      </c>
      <c r="E130" s="13">
        <f>+NÄK+VSÄK+DÄK</f>
        <v>25.86206896551724</v>
      </c>
      <c r="F130" s="63" t="s">
        <v>247</v>
      </c>
      <c r="G130" s="30" t="s">
        <v>287</v>
      </c>
    </row>
    <row r="131" spans="1:7" ht="15">
      <c r="A131" s="44">
        <v>56</v>
      </c>
      <c r="B131" s="45" t="s">
        <v>87</v>
      </c>
      <c r="C131" s="11">
        <f>HäfäK+VBÄK+GÄK+JähK+BÄK+NÄK+JHÄK+ÖSÄK+VSÄK+VNÄK+DÄK</f>
        <v>81.0344827586207</v>
      </c>
      <c r="D131" s="12">
        <f>+SSÄK</f>
        <v>12.068965517241379</v>
      </c>
      <c r="E131" s="13"/>
      <c r="F131" s="63"/>
      <c r="G131" s="29" t="s">
        <v>252</v>
      </c>
    </row>
    <row r="132" spans="1:7" ht="42.75">
      <c r="A132" s="44">
        <v>57</v>
      </c>
      <c r="B132" s="45" t="s">
        <v>88</v>
      </c>
      <c r="C132" s="11">
        <f>HäfäK+VBÄK+GÄK+JähK+NÄK+JHÄK+ÖSÄK+VSÄK+VNÄK+DÄK</f>
        <v>74.13793103448276</v>
      </c>
      <c r="D132" s="12">
        <f>+BÄK+SSÄK</f>
        <v>18.96551724137931</v>
      </c>
      <c r="E132" s="13"/>
      <c r="F132" s="63" t="s">
        <v>212</v>
      </c>
      <c r="G132" s="30" t="s">
        <v>315</v>
      </c>
    </row>
    <row r="133" spans="1:7" ht="15">
      <c r="A133" s="44">
        <v>58</v>
      </c>
      <c r="B133" s="45" t="s">
        <v>89</v>
      </c>
      <c r="C133" s="11">
        <f>HäfäK+VBÄK+GÄK+JähK+BÄK+NÄK+JHÄK+ÖSÄK+VSÄK+VNÄK+DÄK</f>
        <v>81.0344827586207</v>
      </c>
      <c r="D133" s="12">
        <f>+SSÄK</f>
        <v>12.068965517241379</v>
      </c>
      <c r="E133" s="13"/>
      <c r="F133" s="63"/>
      <c r="G133" s="29" t="s">
        <v>252</v>
      </c>
    </row>
    <row r="134" spans="1:7" ht="42.75">
      <c r="A134" s="44">
        <v>59</v>
      </c>
      <c r="B134" s="45" t="s">
        <v>90</v>
      </c>
      <c r="C134" s="11">
        <f>HäfäK+VBÄK+GÄK+JähK+BÄK+NÄK+JHÄK+ÖSÄK+VSÄK+VNÄK</f>
        <v>72.41379310344828</v>
      </c>
      <c r="D134" s="12">
        <f>+SSÄK</f>
        <v>12.068965517241379</v>
      </c>
      <c r="E134" s="13">
        <f>+DÄK</f>
        <v>8.620689655172415</v>
      </c>
      <c r="F134" s="63" t="s">
        <v>288</v>
      </c>
      <c r="G134" s="30" t="s">
        <v>289</v>
      </c>
    </row>
    <row r="135" spans="1:7" ht="57">
      <c r="A135" s="44">
        <v>60</v>
      </c>
      <c r="B135" s="45" t="s">
        <v>91</v>
      </c>
      <c r="C135" s="11">
        <f>HäfäK+VBÄK+GÄK+JähK+BÄK+NÄK+JHÄK+ÖSÄK+VSÄK+VNÄK+DÄK</f>
        <v>81.0344827586207</v>
      </c>
      <c r="D135" s="12">
        <f>+SSÄK</f>
        <v>12.068965517241379</v>
      </c>
      <c r="E135" s="13"/>
      <c r="F135" s="63" t="s">
        <v>225</v>
      </c>
      <c r="G135" s="30" t="s">
        <v>337</v>
      </c>
    </row>
    <row r="136" spans="1:7" ht="42.75">
      <c r="A136" s="44">
        <v>61</v>
      </c>
      <c r="B136" s="45" t="s">
        <v>96</v>
      </c>
      <c r="C136" s="11">
        <f>HäfäK+VBÄK+GÄK+JähK+BÄK+NÄK+JHÄK+ÖSÄK+VSÄK+VNÄK</f>
        <v>72.41379310344828</v>
      </c>
      <c r="D136" s="12">
        <f>+SSÄK+DÄK</f>
        <v>20.689655172413794</v>
      </c>
      <c r="E136" s="13"/>
      <c r="F136" s="64" t="s">
        <v>248</v>
      </c>
      <c r="G136" s="30" t="s">
        <v>324</v>
      </c>
    </row>
    <row r="137" spans="1:7" ht="114.75">
      <c r="A137" s="44">
        <v>62</v>
      </c>
      <c r="B137" s="15" t="s">
        <v>186</v>
      </c>
      <c r="C137" s="11">
        <f>HäfäK+GÄK+JähK+SSÄK+ÖSÄK</f>
        <v>29.310344827586206</v>
      </c>
      <c r="D137" s="12">
        <f>+NÄK</f>
        <v>10.344827586206897</v>
      </c>
      <c r="E137" s="13">
        <f>+BÄK</f>
        <v>6.896551724137931</v>
      </c>
      <c r="F137" s="63" t="s">
        <v>217</v>
      </c>
      <c r="G137" s="30" t="s">
        <v>290</v>
      </c>
    </row>
    <row r="138" spans="1:7" ht="15">
      <c r="A138" s="25"/>
      <c r="B138" s="15" t="s">
        <v>171</v>
      </c>
      <c r="C138" s="39"/>
      <c r="D138" s="39"/>
      <c r="E138" s="40"/>
      <c r="F138" s="63"/>
      <c r="G138" s="30"/>
    </row>
    <row r="139" spans="1:7" ht="15">
      <c r="A139" s="58"/>
      <c r="B139" s="15" t="s">
        <v>97</v>
      </c>
      <c r="C139" s="39">
        <f>+GÄK+JähK</f>
        <v>10.344827586206897</v>
      </c>
      <c r="D139" s="39"/>
      <c r="E139" s="40"/>
      <c r="F139" s="63"/>
      <c r="G139" s="30"/>
    </row>
    <row r="140" spans="1:7" ht="15">
      <c r="A140" s="58"/>
      <c r="B140" s="15" t="s">
        <v>98</v>
      </c>
      <c r="C140" s="39">
        <f>+GÄK+JähK</f>
        <v>10.344827586206897</v>
      </c>
      <c r="D140" s="39"/>
      <c r="E140" s="40"/>
      <c r="F140" s="63"/>
      <c r="G140" s="30"/>
    </row>
    <row r="141" spans="1:7" ht="28.5">
      <c r="A141" s="58"/>
      <c r="B141" s="15" t="s">
        <v>99</v>
      </c>
      <c r="C141" s="39">
        <f>+GÄK+JähK</f>
        <v>10.344827586206897</v>
      </c>
      <c r="D141" s="39"/>
      <c r="E141" s="40"/>
      <c r="F141" s="63" t="s">
        <v>226</v>
      </c>
      <c r="G141" s="30" t="s">
        <v>291</v>
      </c>
    </row>
    <row r="142" spans="1:7" ht="86.25">
      <c r="A142" s="58"/>
      <c r="B142" s="15" t="s">
        <v>100</v>
      </c>
      <c r="C142" s="39">
        <f>+GÄK+JähK</f>
        <v>10.344827586206897</v>
      </c>
      <c r="D142" s="39"/>
      <c r="E142" s="40"/>
      <c r="F142" s="63" t="s">
        <v>292</v>
      </c>
      <c r="G142" s="30" t="s">
        <v>323</v>
      </c>
    </row>
    <row r="143" spans="1:7" ht="15">
      <c r="A143" s="58"/>
      <c r="B143" s="15"/>
      <c r="C143" s="39"/>
      <c r="D143" s="39"/>
      <c r="E143" s="40"/>
      <c r="F143" s="63"/>
      <c r="G143" s="30"/>
    </row>
    <row r="144" spans="1:7" ht="57">
      <c r="A144" s="25"/>
      <c r="B144" s="15" t="s">
        <v>109</v>
      </c>
      <c r="C144" s="39"/>
      <c r="D144" s="39"/>
      <c r="E144" s="40"/>
      <c r="F144" s="63"/>
      <c r="G144" s="30"/>
    </row>
    <row r="145" spans="1:7" ht="15">
      <c r="A145" s="25"/>
      <c r="B145" s="45" t="s">
        <v>138</v>
      </c>
      <c r="C145" s="39">
        <f aca="true" t="shared" si="0" ref="C145:C151">+VNÄK</f>
        <v>6.896551724137931</v>
      </c>
      <c r="D145" s="39"/>
      <c r="E145" s="40"/>
      <c r="F145" s="63" t="s">
        <v>369</v>
      </c>
      <c r="G145" s="30"/>
    </row>
    <row r="146" spans="1:7" ht="28.5">
      <c r="A146" s="57"/>
      <c r="B146" s="45" t="s">
        <v>139</v>
      </c>
      <c r="C146" s="36">
        <f t="shared" si="0"/>
        <v>6.896551724137931</v>
      </c>
      <c r="D146" s="36"/>
      <c r="E146" s="37"/>
      <c r="F146" s="63" t="s">
        <v>249</v>
      </c>
      <c r="G146" s="30" t="s">
        <v>322</v>
      </c>
    </row>
    <row r="147" spans="1:7" ht="15">
      <c r="A147" s="57"/>
      <c r="B147" s="45" t="s">
        <v>140</v>
      </c>
      <c r="C147" s="36">
        <f t="shared" si="0"/>
        <v>6.896551724137931</v>
      </c>
      <c r="D147" s="36"/>
      <c r="E147" s="37"/>
      <c r="F147" s="63"/>
      <c r="G147" s="30"/>
    </row>
    <row r="148" spans="1:7" ht="15">
      <c r="A148" s="57"/>
      <c r="B148" s="45" t="s">
        <v>141</v>
      </c>
      <c r="C148" s="36">
        <f t="shared" si="0"/>
        <v>6.896551724137931</v>
      </c>
      <c r="D148" s="36"/>
      <c r="E148" s="37"/>
      <c r="F148" s="63"/>
      <c r="G148" s="30"/>
    </row>
    <row r="149" spans="1:7" ht="15">
      <c r="A149" s="57"/>
      <c r="B149" s="45" t="s">
        <v>142</v>
      </c>
      <c r="C149" s="36">
        <f t="shared" si="0"/>
        <v>6.896551724137931</v>
      </c>
      <c r="D149" s="36"/>
      <c r="E149" s="37"/>
      <c r="F149" s="63"/>
      <c r="G149" s="30"/>
    </row>
    <row r="150" spans="1:7" ht="15">
      <c r="A150" s="57"/>
      <c r="B150" s="45" t="s">
        <v>143</v>
      </c>
      <c r="C150" s="36">
        <f t="shared" si="0"/>
        <v>6.896551724137931</v>
      </c>
      <c r="D150" s="36"/>
      <c r="E150" s="37"/>
      <c r="F150" s="63"/>
      <c r="G150" s="30"/>
    </row>
    <row r="151" spans="1:7" ht="15">
      <c r="A151" s="57"/>
      <c r="B151" s="45" t="s">
        <v>144</v>
      </c>
      <c r="C151" s="36">
        <f t="shared" si="0"/>
        <v>6.896551724137931</v>
      </c>
      <c r="D151" s="36"/>
      <c r="E151" s="37"/>
      <c r="F151" s="63" t="s">
        <v>241</v>
      </c>
      <c r="G151" s="30"/>
    </row>
    <row r="152" spans="1:7" ht="15">
      <c r="A152" s="59">
        <v>63</v>
      </c>
      <c r="B152" s="45" t="s">
        <v>145</v>
      </c>
      <c r="C152" s="11">
        <f>+VBÄK+GÄK+JähK+BÄK+NÄK+JHÄK+SSÄK+VSÄK+VNÄK+DÄK</f>
        <v>86.20689655172414</v>
      </c>
      <c r="D152" s="12">
        <f>HäfäK</f>
        <v>1.7241379310344827</v>
      </c>
      <c r="E152" s="13"/>
      <c r="F152" s="63" t="s">
        <v>236</v>
      </c>
      <c r="G152" s="30" t="s">
        <v>293</v>
      </c>
    </row>
    <row r="153" spans="1:7" ht="28.5">
      <c r="A153" s="59"/>
      <c r="B153" s="45" t="s">
        <v>146</v>
      </c>
      <c r="C153" s="36">
        <f>+VNÄK</f>
        <v>6.896551724137931</v>
      </c>
      <c r="D153" s="36"/>
      <c r="E153" s="37"/>
      <c r="F153" s="63" t="s">
        <v>218</v>
      </c>
      <c r="G153" s="30" t="s">
        <v>321</v>
      </c>
    </row>
    <row r="154" spans="1:7" ht="15">
      <c r="A154" s="59"/>
      <c r="B154" s="45" t="s">
        <v>147</v>
      </c>
      <c r="C154" s="36">
        <f>+VNÄK</f>
        <v>6.896551724137931</v>
      </c>
      <c r="D154" s="36"/>
      <c r="E154" s="37"/>
      <c r="F154" s="63" t="s">
        <v>227</v>
      </c>
      <c r="G154" s="30" t="s">
        <v>294</v>
      </c>
    </row>
    <row r="155" spans="1:7" ht="15">
      <c r="A155" s="59"/>
      <c r="B155" s="45" t="s">
        <v>148</v>
      </c>
      <c r="C155" s="36">
        <f>+VNÄK</f>
        <v>6.896551724137931</v>
      </c>
      <c r="D155" s="36"/>
      <c r="E155" s="37"/>
      <c r="F155" s="63"/>
      <c r="G155" s="30"/>
    </row>
    <row r="156" spans="1:7" ht="15">
      <c r="A156" s="59">
        <v>64</v>
      </c>
      <c r="B156" s="45" t="s">
        <v>149</v>
      </c>
      <c r="C156" s="11">
        <f>+VBÄK+GÄK+JähK+BÄK+NÄK+JHÄK+SSÄK+VSÄK+VNÄK+DÄK</f>
        <v>86.20689655172414</v>
      </c>
      <c r="D156" s="12">
        <f>HäfäK</f>
        <v>1.7241379310344827</v>
      </c>
      <c r="E156" s="13"/>
      <c r="F156" s="63"/>
      <c r="G156" s="30"/>
    </row>
    <row r="157" spans="1:7" ht="15">
      <c r="A157" s="59"/>
      <c r="B157" s="45" t="s">
        <v>150</v>
      </c>
      <c r="C157" s="36">
        <f>+VNÄK</f>
        <v>6.896551724137931</v>
      </c>
      <c r="D157" s="36"/>
      <c r="E157" s="37"/>
      <c r="F157" s="63"/>
      <c r="G157" s="30"/>
    </row>
    <row r="158" spans="1:7" ht="15">
      <c r="A158" s="59"/>
      <c r="B158" s="45" t="s">
        <v>151</v>
      </c>
      <c r="C158" s="36">
        <f>+VNÄK</f>
        <v>6.896551724137931</v>
      </c>
      <c r="D158" s="36"/>
      <c r="E158" s="37"/>
      <c r="F158" s="63"/>
      <c r="G158" s="30"/>
    </row>
    <row r="159" spans="1:7" ht="15">
      <c r="A159" s="59"/>
      <c r="B159" s="45" t="s">
        <v>152</v>
      </c>
      <c r="C159" s="36">
        <f>+VNÄK</f>
        <v>6.896551724137931</v>
      </c>
      <c r="D159" s="36"/>
      <c r="E159" s="37"/>
      <c r="F159" s="63"/>
      <c r="G159" s="30"/>
    </row>
    <row r="160" spans="1:7" ht="15">
      <c r="A160" s="59">
        <v>65</v>
      </c>
      <c r="B160" s="45" t="s">
        <v>153</v>
      </c>
      <c r="C160" s="11">
        <f>+VBÄK+GÄK+JähK+BÄK+NÄK+JHÄK+SSÄK+VNÄK+DÄK</f>
        <v>79.3103448275862</v>
      </c>
      <c r="D160" s="12">
        <f>HäfäK</f>
        <v>1.7241379310344827</v>
      </c>
      <c r="E160" s="13"/>
      <c r="F160" s="63"/>
      <c r="G160" s="30"/>
    </row>
    <row r="161" spans="1:7" ht="15">
      <c r="A161" s="57"/>
      <c r="B161" s="45" t="s">
        <v>154</v>
      </c>
      <c r="C161" s="36">
        <f aca="true" t="shared" si="1" ref="C161:C167">+VNÄK</f>
        <v>6.896551724137931</v>
      </c>
      <c r="D161" s="36"/>
      <c r="E161" s="37"/>
      <c r="F161" s="63"/>
      <c r="G161" s="30"/>
    </row>
    <row r="162" spans="1:7" ht="15">
      <c r="A162" s="57"/>
      <c r="B162" s="45" t="s">
        <v>155</v>
      </c>
      <c r="C162" s="36">
        <f t="shared" si="1"/>
        <v>6.896551724137931</v>
      </c>
      <c r="D162" s="36"/>
      <c r="E162" s="37"/>
      <c r="F162" s="63"/>
      <c r="G162" s="30"/>
    </row>
    <row r="163" spans="1:7" ht="15">
      <c r="A163" s="57"/>
      <c r="B163" s="45" t="s">
        <v>156</v>
      </c>
      <c r="C163" s="36">
        <f t="shared" si="1"/>
        <v>6.896551724137931</v>
      </c>
      <c r="D163" s="36"/>
      <c r="E163" s="37"/>
      <c r="F163" s="63" t="s">
        <v>228</v>
      </c>
      <c r="G163" s="30" t="s">
        <v>320</v>
      </c>
    </row>
    <row r="164" spans="1:7" ht="86.25">
      <c r="A164" s="57"/>
      <c r="B164" s="45" t="s">
        <v>157</v>
      </c>
      <c r="C164" s="36">
        <f t="shared" si="1"/>
        <v>6.896551724137931</v>
      </c>
      <c r="D164" s="36"/>
      <c r="E164" s="37"/>
      <c r="F164" s="63" t="s">
        <v>250</v>
      </c>
      <c r="G164" s="30" t="s">
        <v>370</v>
      </c>
    </row>
    <row r="165" spans="1:7" ht="15">
      <c r="A165" s="57"/>
      <c r="B165" s="45" t="s">
        <v>158</v>
      </c>
      <c r="C165" s="36">
        <f t="shared" si="1"/>
        <v>6.896551724137931</v>
      </c>
      <c r="D165" s="36"/>
      <c r="E165" s="37"/>
      <c r="F165" s="63" t="s">
        <v>229</v>
      </c>
      <c r="G165" s="30" t="s">
        <v>295</v>
      </c>
    </row>
    <row r="166" spans="1:7" ht="15">
      <c r="A166" s="57"/>
      <c r="B166" s="45" t="s">
        <v>159</v>
      </c>
      <c r="C166" s="36">
        <f t="shared" si="1"/>
        <v>6.896551724137931</v>
      </c>
      <c r="D166" s="36"/>
      <c r="E166" s="37"/>
      <c r="F166" s="63"/>
      <c r="G166" s="30"/>
    </row>
    <row r="167" spans="1:7" ht="28.5">
      <c r="A167" s="57"/>
      <c r="B167" s="45" t="s">
        <v>160</v>
      </c>
      <c r="C167" s="36">
        <f t="shared" si="1"/>
        <v>6.896551724137931</v>
      </c>
      <c r="D167" s="36"/>
      <c r="E167" s="37">
        <f>+VSÄK</f>
        <v>6.896551724137931</v>
      </c>
      <c r="F167" s="63" t="s">
        <v>237</v>
      </c>
      <c r="G167" s="29" t="s">
        <v>296</v>
      </c>
    </row>
    <row r="168" spans="1:7" ht="15">
      <c r="A168" s="59">
        <v>66</v>
      </c>
      <c r="B168" s="15"/>
      <c r="C168" s="11">
        <f>+JHÄK</f>
        <v>12.068965517241379</v>
      </c>
      <c r="D168" s="12"/>
      <c r="E168" s="13"/>
      <c r="F168" s="64" t="s">
        <v>219</v>
      </c>
      <c r="G168" s="30" t="s">
        <v>310</v>
      </c>
    </row>
    <row r="169" spans="1:7" ht="28.5">
      <c r="A169" s="25"/>
      <c r="B169" s="15" t="s">
        <v>92</v>
      </c>
      <c r="C169" s="46"/>
      <c r="D169" s="46"/>
      <c r="E169" s="47"/>
      <c r="F169" s="63"/>
      <c r="G169" s="29"/>
    </row>
    <row r="170" spans="1:7" ht="15">
      <c r="A170" s="10"/>
      <c r="B170" s="45" t="s">
        <v>84</v>
      </c>
      <c r="C170" s="36">
        <f>+VNÄK</f>
        <v>6.896551724137931</v>
      </c>
      <c r="D170" s="36"/>
      <c r="E170" s="37"/>
      <c r="F170" s="64" t="s">
        <v>242</v>
      </c>
      <c r="G170" s="29" t="s">
        <v>297</v>
      </c>
    </row>
    <row r="171" spans="1:7" ht="100.5">
      <c r="A171" s="21">
        <v>67</v>
      </c>
      <c r="B171" s="45" t="s">
        <v>161</v>
      </c>
      <c r="C171" s="11">
        <f>+VBÄK+BÄK+NÄK+JHÄK+SSÄK+ÖSÄK+VSÄK+VNÄK+DÄK</f>
        <v>81.0344827586207</v>
      </c>
      <c r="D171" s="12">
        <f>HäfäK+GÄK+JähK</f>
        <v>12.068965517241379</v>
      </c>
      <c r="E171" s="13"/>
      <c r="F171" s="63" t="s">
        <v>209</v>
      </c>
      <c r="G171" s="30" t="s">
        <v>312</v>
      </c>
    </row>
    <row r="172" spans="1:7" ht="28.5">
      <c r="A172" s="21">
        <v>68</v>
      </c>
      <c r="B172" s="45" t="s">
        <v>162</v>
      </c>
      <c r="C172" s="11">
        <f>+VBÄK+GÄK+JähK+NÄK+JHÄK+SSÄK+ÖSÄK+VSÄK+VNÄK+DÄK</f>
        <v>84.48275862068967</v>
      </c>
      <c r="D172" s="12">
        <f>HäfäK+BÄK</f>
        <v>8.620689655172413</v>
      </c>
      <c r="E172" s="13"/>
      <c r="F172" s="63" t="s">
        <v>213</v>
      </c>
      <c r="G172" s="30" t="s">
        <v>298</v>
      </c>
    </row>
    <row r="173" spans="1:7" ht="129">
      <c r="A173" s="21">
        <v>69</v>
      </c>
      <c r="B173" s="45" t="s">
        <v>163</v>
      </c>
      <c r="C173" s="11">
        <f>+BÄK+JHÄK+ÖSÄK+VSÄK+VNÄK</f>
        <v>37.93103448275862</v>
      </c>
      <c r="D173" s="12">
        <f>HäfäK+GÄK+JähK+NÄK</f>
        <v>22.413793103448278</v>
      </c>
      <c r="E173" s="13">
        <f>+VBÄK+SSÄK+DÄK</f>
        <v>32.758620689655174</v>
      </c>
      <c r="F173" s="63" t="s">
        <v>299</v>
      </c>
      <c r="G173" s="62" t="s">
        <v>313</v>
      </c>
    </row>
    <row r="174" spans="1:7" ht="28.5">
      <c r="A174" s="48">
        <v>70</v>
      </c>
      <c r="B174" s="45" t="s">
        <v>164</v>
      </c>
      <c r="C174" s="11">
        <f>+VBÄK+GÄK+JähK+BÄK+NÄK+JHÄK+ÖSÄK+VSÄK+VNÄK+DÄK</f>
        <v>79.3103448275862</v>
      </c>
      <c r="D174" s="12">
        <f aca="true" t="shared" si="2" ref="D174:D179">HäfäK</f>
        <v>1.7241379310344827</v>
      </c>
      <c r="E174" s="13">
        <f>+SSÄK</f>
        <v>12.068965517241379</v>
      </c>
      <c r="F174" s="64" t="s">
        <v>230</v>
      </c>
      <c r="G174" s="30" t="s">
        <v>311</v>
      </c>
    </row>
    <row r="175" spans="1:7" ht="72">
      <c r="A175" s="21">
        <v>71</v>
      </c>
      <c r="B175" s="45" t="s">
        <v>165</v>
      </c>
      <c r="C175" s="11">
        <f>+VBÄK+GÄK+JähK+BÄK+NÄK+JHÄK+SSÄK+ÖSÄK+VSÄK+VNÄK+DÄK</f>
        <v>91.3793103448276</v>
      </c>
      <c r="D175" s="12">
        <f t="shared" si="2"/>
        <v>1.7241379310344827</v>
      </c>
      <c r="E175" s="13"/>
      <c r="F175" s="63" t="s">
        <v>214</v>
      </c>
      <c r="G175" s="30" t="s">
        <v>319</v>
      </c>
    </row>
    <row r="176" spans="1:7" ht="15">
      <c r="A176" s="21">
        <v>72</v>
      </c>
      <c r="B176" s="45" t="s">
        <v>166</v>
      </c>
      <c r="C176" s="11">
        <f>+VBÄK+GÄK+JähK+BÄK+NÄK+JHÄK+ÖSÄK+VSÄK+VNÄK+DÄK</f>
        <v>79.3103448275862</v>
      </c>
      <c r="D176" s="12">
        <f t="shared" si="2"/>
        <v>1.7241379310344827</v>
      </c>
      <c r="E176" s="13"/>
      <c r="F176" s="63"/>
      <c r="G176" s="29" t="s">
        <v>252</v>
      </c>
    </row>
    <row r="177" spans="1:7" ht="15">
      <c r="A177" s="21">
        <v>73</v>
      </c>
      <c r="B177" s="45" t="s">
        <v>167</v>
      </c>
      <c r="C177" s="11">
        <f>+VBÄK+GÄK+JähK+BÄK+NÄK+SSÄK+VSÄK+VNÄK</f>
        <v>65.51724137931035</v>
      </c>
      <c r="D177" s="12">
        <f>HäfäK+JHÄK</f>
        <v>13.793103448275861</v>
      </c>
      <c r="E177" s="13"/>
      <c r="F177" s="63" t="s">
        <v>231</v>
      </c>
      <c r="G177" s="30" t="s">
        <v>318</v>
      </c>
    </row>
    <row r="178" spans="1:14" ht="144">
      <c r="A178" s="21">
        <v>74</v>
      </c>
      <c r="B178" s="45" t="s">
        <v>168</v>
      </c>
      <c r="C178" s="11">
        <f>+VBÄK+GÄK+JähK+JHÄK+SSÄK+ÖSÄK+VSÄK+VNÄK+DÄK+NÄK</f>
        <v>84.48275862068965</v>
      </c>
      <c r="D178" s="12">
        <f t="shared" si="2"/>
        <v>1.7241379310344827</v>
      </c>
      <c r="E178" s="13">
        <f>+BÄK</f>
        <v>6.896551724137931</v>
      </c>
      <c r="F178" s="63" t="s">
        <v>215</v>
      </c>
      <c r="G178" s="60" t="s">
        <v>317</v>
      </c>
      <c r="I178" s="1"/>
      <c r="N178"/>
    </row>
    <row r="179" spans="1:14" ht="72">
      <c r="A179" s="21">
        <v>75</v>
      </c>
      <c r="B179" s="15"/>
      <c r="C179" s="11">
        <f>+VBÄK+JähK</f>
        <v>13.793103448275861</v>
      </c>
      <c r="D179" s="12">
        <f t="shared" si="2"/>
        <v>1.7241379310344827</v>
      </c>
      <c r="E179" s="13"/>
      <c r="F179" s="67" t="s">
        <v>194</v>
      </c>
      <c r="G179" s="60" t="s">
        <v>314</v>
      </c>
      <c r="I179" s="1"/>
      <c r="N179"/>
    </row>
    <row r="180" spans="1:14" ht="42.75">
      <c r="A180" s="49"/>
      <c r="B180" s="15" t="s">
        <v>93</v>
      </c>
      <c r="C180" s="36"/>
      <c r="D180" s="36"/>
      <c r="E180" s="37"/>
      <c r="F180" s="67"/>
      <c r="G180" s="51"/>
      <c r="I180" s="1"/>
      <c r="N180"/>
    </row>
    <row r="181" spans="1:14" ht="15">
      <c r="A181" s="49"/>
      <c r="B181" s="15"/>
      <c r="C181" s="36"/>
      <c r="D181" s="36"/>
      <c r="E181" s="37"/>
      <c r="F181" s="67"/>
      <c r="G181" s="51"/>
      <c r="I181" s="1"/>
      <c r="N181"/>
    </row>
    <row r="182" spans="1:14" ht="15">
      <c r="A182" s="10"/>
      <c r="B182" s="15" t="s">
        <v>169</v>
      </c>
      <c r="C182" s="36"/>
      <c r="D182" s="36"/>
      <c r="E182" s="37"/>
      <c r="G182" s="51"/>
      <c r="I182" s="1"/>
      <c r="N182"/>
    </row>
    <row r="183" spans="1:14" ht="72">
      <c r="A183" s="50">
        <v>76</v>
      </c>
      <c r="B183" s="15"/>
      <c r="C183" s="11">
        <f>HäfäK+VBÄK+GÄK+JähK+JHÄK+SSÄK+VSÄK+VNÄK</f>
        <v>62.06896551724138</v>
      </c>
      <c r="D183" s="12">
        <f>+NÄK+ÖSÄK</f>
        <v>15.517241379310345</v>
      </c>
      <c r="E183" s="13">
        <f>+BÄK+DÄK</f>
        <v>15.517241379310345</v>
      </c>
      <c r="F183" s="68" t="s">
        <v>300</v>
      </c>
      <c r="G183" s="60" t="s">
        <v>316</v>
      </c>
      <c r="I183" s="1"/>
      <c r="N183"/>
    </row>
    <row r="184" spans="1:14" ht="42.75">
      <c r="A184" s="49"/>
      <c r="B184" s="15" t="s">
        <v>94</v>
      </c>
      <c r="C184" s="36"/>
      <c r="D184" s="36"/>
      <c r="E184" s="37"/>
      <c r="F184" s="67"/>
      <c r="G184" s="51"/>
      <c r="I184" s="1"/>
      <c r="N184"/>
    </row>
    <row r="185" spans="1:7" ht="15">
      <c r="A185" s="22"/>
      <c r="B185" s="15"/>
      <c r="C185" s="36"/>
      <c r="D185" s="36"/>
      <c r="E185" s="37"/>
      <c r="F185" s="67"/>
      <c r="G185" s="29"/>
    </row>
    <row r="186" spans="1:7" ht="15">
      <c r="A186" s="22"/>
      <c r="B186" s="15"/>
      <c r="C186" s="11"/>
      <c r="D186" s="12"/>
      <c r="E186" s="13"/>
      <c r="F186" s="63"/>
      <c r="G186" s="29"/>
    </row>
    <row r="187" spans="1:7" ht="15">
      <c r="A187" s="22"/>
      <c r="B187" s="18"/>
      <c r="C187" s="11"/>
      <c r="D187" s="12"/>
      <c r="E187" s="13"/>
      <c r="F187" s="63"/>
      <c r="G187" s="29"/>
    </row>
    <row r="188" spans="1:7" ht="15">
      <c r="A188" s="22"/>
      <c r="B188" s="15"/>
      <c r="C188" s="11"/>
      <c r="D188" s="12"/>
      <c r="E188" s="13"/>
      <c r="F188" s="63"/>
      <c r="G188" s="29"/>
    </row>
    <row r="189" spans="1:7" ht="15">
      <c r="A189" s="22"/>
      <c r="C189" s="11"/>
      <c r="D189" s="12"/>
      <c r="E189" s="13"/>
      <c r="F189" s="63"/>
      <c r="G189" s="30"/>
    </row>
    <row r="190" spans="1:7" ht="15">
      <c r="A190" s="22"/>
      <c r="B190" s="15"/>
      <c r="C190" s="11"/>
      <c r="D190" s="12"/>
      <c r="E190" s="13"/>
      <c r="F190" s="63"/>
      <c r="G190" s="29"/>
    </row>
    <row r="191" spans="1:7" ht="15">
      <c r="A191" s="22"/>
      <c r="B191" s="15"/>
      <c r="C191" s="11"/>
      <c r="D191" s="12"/>
      <c r="E191" s="13"/>
      <c r="F191" s="63"/>
      <c r="G191" s="30"/>
    </row>
    <row r="192" spans="1:7" ht="15">
      <c r="A192" s="22"/>
      <c r="B192" s="15"/>
      <c r="C192" s="11"/>
      <c r="D192" s="12"/>
      <c r="E192" s="13"/>
      <c r="F192" s="64"/>
      <c r="G192" s="29"/>
    </row>
    <row r="193" spans="1:7" ht="15">
      <c r="A193" s="22"/>
      <c r="B193" s="15"/>
      <c r="C193" s="11"/>
      <c r="D193" s="12"/>
      <c r="E193" s="13"/>
      <c r="F193" s="63"/>
      <c r="G193" s="29"/>
    </row>
    <row r="194" spans="1:7" ht="15">
      <c r="A194" s="22"/>
      <c r="B194" s="15"/>
      <c r="C194" s="11"/>
      <c r="D194" s="12"/>
      <c r="E194" s="13"/>
      <c r="F194" s="63"/>
      <c r="G194" s="29"/>
    </row>
    <row r="195" spans="1:7" ht="15">
      <c r="A195" s="22"/>
      <c r="B195" s="15"/>
      <c r="C195" s="11"/>
      <c r="D195" s="12"/>
      <c r="E195" s="13"/>
      <c r="F195" s="63"/>
      <c r="G195" s="30"/>
    </row>
    <row r="196" spans="1:7" ht="15">
      <c r="A196" s="22"/>
      <c r="B196" s="15"/>
      <c r="C196" s="11"/>
      <c r="D196" s="12"/>
      <c r="E196" s="13"/>
      <c r="F196" s="63"/>
      <c r="G196" s="29"/>
    </row>
    <row r="197" spans="1:7" ht="15">
      <c r="A197" s="22"/>
      <c r="B197" s="15"/>
      <c r="C197" s="11"/>
      <c r="D197" s="12"/>
      <c r="E197" s="13"/>
      <c r="F197" s="63"/>
      <c r="G197" s="30"/>
    </row>
    <row r="198" spans="1:7" ht="15">
      <c r="A198" s="22"/>
      <c r="B198" s="15"/>
      <c r="C198" s="11"/>
      <c r="D198" s="12"/>
      <c r="E198" s="13"/>
      <c r="F198" s="69"/>
      <c r="G198" s="29"/>
    </row>
    <row r="199" spans="1:7" ht="15">
      <c r="A199" s="22"/>
      <c r="B199" s="15"/>
      <c r="C199" s="11"/>
      <c r="D199" s="12"/>
      <c r="E199" s="13"/>
      <c r="F199" s="69"/>
      <c r="G199" s="29"/>
    </row>
    <row r="200" spans="1:7" ht="15">
      <c r="A200" s="22"/>
      <c r="B200" s="51"/>
      <c r="C200" s="11"/>
      <c r="D200" s="12"/>
      <c r="E200" s="13"/>
      <c r="F200" s="69"/>
      <c r="G200" s="29"/>
    </row>
    <row r="201" spans="1:7" ht="15">
      <c r="A201" s="22"/>
      <c r="B201" s="51"/>
      <c r="C201" s="11"/>
      <c r="D201" s="12"/>
      <c r="E201" s="13"/>
      <c r="F201" s="69"/>
      <c r="G201" s="29"/>
    </row>
    <row r="202" spans="1:7" ht="15">
      <c r="A202" s="22"/>
      <c r="B202" s="51"/>
      <c r="C202" s="11"/>
      <c r="D202" s="12"/>
      <c r="E202" s="13"/>
      <c r="F202" s="69"/>
      <c r="G202" s="29"/>
    </row>
    <row r="203" spans="1:7" ht="15">
      <c r="A203" s="22"/>
      <c r="B203" s="51"/>
      <c r="C203" s="11"/>
      <c r="D203" s="12"/>
      <c r="E203" s="13"/>
      <c r="F203" s="69"/>
      <c r="G203" s="29"/>
    </row>
    <row r="204" spans="1:7" ht="15">
      <c r="A204" s="22"/>
      <c r="B204" s="51"/>
      <c r="C204" s="11"/>
      <c r="D204" s="12"/>
      <c r="E204" s="13"/>
      <c r="F204" s="69"/>
      <c r="G204" s="29"/>
    </row>
    <row r="205" spans="1:7" ht="15">
      <c r="A205" s="22"/>
      <c r="B205" s="51"/>
      <c r="C205" s="11"/>
      <c r="D205" s="12"/>
      <c r="E205" s="13"/>
      <c r="F205" s="69"/>
      <c r="G205" s="29"/>
    </row>
    <row r="206" spans="1:7" ht="15">
      <c r="A206" s="52"/>
      <c r="B206" s="51"/>
      <c r="C206" s="11"/>
      <c r="D206" s="12"/>
      <c r="E206" s="13"/>
      <c r="F206" s="69"/>
      <c r="G206" s="29"/>
    </row>
    <row r="207" spans="1:6" ht="15">
      <c r="A207" s="53"/>
      <c r="B207" s="4"/>
      <c r="C207" s="11"/>
      <c r="D207" s="12"/>
      <c r="E207" s="13"/>
      <c r="F207" s="35"/>
    </row>
    <row r="208" spans="1:6" ht="14.25">
      <c r="A208" s="53"/>
      <c r="B208" s="4"/>
      <c r="F208" s="35"/>
    </row>
    <row r="209" spans="1:6" ht="14.25">
      <c r="A209" s="53"/>
      <c r="B209" s="4"/>
      <c r="F209" s="35"/>
    </row>
    <row r="210" spans="1:6" ht="14.25">
      <c r="A210" s="53"/>
      <c r="B210" s="4"/>
      <c r="F210" s="35"/>
    </row>
    <row r="211" spans="1:6" ht="14.25">
      <c r="A211" s="53"/>
      <c r="B211" s="4"/>
      <c r="F211" s="35"/>
    </row>
    <row r="212" spans="1:6" ht="14.25">
      <c r="A212" s="53"/>
      <c r="B212" s="4"/>
      <c r="F212" s="35"/>
    </row>
    <row r="213" spans="1:7" ht="14.25">
      <c r="A213" s="53"/>
      <c r="B213" s="4"/>
      <c r="F213" s="35"/>
      <c r="G213" s="32"/>
    </row>
    <row r="214" spans="1:6" ht="14.25">
      <c r="A214" s="53"/>
      <c r="B214" s="4"/>
      <c r="F214" s="35"/>
    </row>
    <row r="215" spans="1:7" ht="14.25">
      <c r="A215" s="53"/>
      <c r="B215" s="4"/>
      <c r="F215" s="35"/>
      <c r="G215" s="32"/>
    </row>
    <row r="216" spans="1:6" ht="14.25">
      <c r="A216" s="53"/>
      <c r="B216" s="4"/>
      <c r="F216" s="35"/>
    </row>
    <row r="217" spans="1:6" ht="14.25">
      <c r="A217" s="53"/>
      <c r="B217" s="4"/>
      <c r="F217" s="35"/>
    </row>
    <row r="218" spans="1:6" ht="14.25">
      <c r="A218" s="53"/>
      <c r="B218" s="4"/>
      <c r="F218" s="35"/>
    </row>
    <row r="219" spans="1:7" ht="14.25">
      <c r="A219" s="53"/>
      <c r="B219" s="4"/>
      <c r="F219" s="35"/>
      <c r="G219" s="32"/>
    </row>
    <row r="220" spans="1:6" ht="14.25">
      <c r="A220" s="53"/>
      <c r="B220" s="4"/>
      <c r="F220" s="35"/>
    </row>
    <row r="221" spans="1:6" ht="14.25">
      <c r="A221" s="53"/>
      <c r="B221" s="4"/>
      <c r="F221" s="35"/>
    </row>
    <row r="222" spans="1:6" ht="14.25">
      <c r="A222" s="53"/>
      <c r="B222" s="4"/>
      <c r="F222" s="35"/>
    </row>
    <row r="223" spans="1:6" ht="14.25">
      <c r="A223" s="53"/>
      <c r="B223" s="4"/>
      <c r="F223" s="35"/>
    </row>
    <row r="224" spans="1:6" ht="14.25">
      <c r="A224" s="53"/>
      <c r="B224" s="4"/>
      <c r="F224" s="35"/>
    </row>
    <row r="225" spans="1:6" ht="14.25">
      <c r="A225" s="53"/>
      <c r="B225" s="4"/>
      <c r="F225" s="35"/>
    </row>
    <row r="226" spans="1:6" ht="14.25">
      <c r="A226" s="53"/>
      <c r="B226" s="4"/>
      <c r="F226" s="35"/>
    </row>
    <row r="227" spans="1:6" ht="14.25">
      <c r="A227" s="53"/>
      <c r="B227" s="4"/>
      <c r="F227" s="35"/>
    </row>
    <row r="228" spans="1:6" ht="14.25">
      <c r="A228" s="53"/>
      <c r="B228" s="4"/>
      <c r="F228" s="35"/>
    </row>
    <row r="229" spans="1:6" ht="14.25">
      <c r="A229" s="53"/>
      <c r="B229" s="4"/>
      <c r="F229" s="35"/>
    </row>
    <row r="230" spans="1:6" ht="14.25">
      <c r="A230" s="53"/>
      <c r="B230" s="4"/>
      <c r="F230" s="35"/>
    </row>
    <row r="231" spans="1:6" ht="14.25">
      <c r="A231" s="53"/>
      <c r="B231" s="4"/>
      <c r="F231" s="35"/>
    </row>
    <row r="232" spans="1:6" ht="14.25">
      <c r="A232" s="53"/>
      <c r="B232" s="4"/>
      <c r="F232" s="35"/>
    </row>
    <row r="233" spans="1:6" ht="14.25">
      <c r="A233" s="53"/>
      <c r="B233" s="4"/>
      <c r="F233" s="35"/>
    </row>
    <row r="234" spans="1:6" ht="14.25">
      <c r="A234" s="53"/>
      <c r="B234" s="4"/>
      <c r="F234" s="35"/>
    </row>
    <row r="235" spans="1:6" ht="14.25">
      <c r="A235" s="53"/>
      <c r="B235" s="4"/>
      <c r="F235" s="35"/>
    </row>
    <row r="236" spans="1:6" ht="14.25">
      <c r="A236" s="53"/>
      <c r="B236" s="4"/>
      <c r="F236" s="35"/>
    </row>
    <row r="237" spans="1:6" ht="14.25">
      <c r="A237" s="53"/>
      <c r="B237" s="4"/>
      <c r="F237" s="35"/>
    </row>
    <row r="238" spans="1:6" ht="14.25">
      <c r="A238" s="53"/>
      <c r="B238" s="4"/>
      <c r="F238" s="35"/>
    </row>
    <row r="239" spans="1:6" ht="14.25">
      <c r="A239" s="53"/>
      <c r="B239" s="4"/>
      <c r="F239" s="35"/>
    </row>
    <row r="240" spans="1:6" ht="14.25">
      <c r="A240" s="53"/>
      <c r="B240" s="4"/>
      <c r="F240" s="35"/>
    </row>
    <row r="241" spans="1:6" ht="14.25">
      <c r="A241" s="53"/>
      <c r="B241" s="4"/>
      <c r="F241" s="35"/>
    </row>
    <row r="242" spans="1:6" ht="14.25">
      <c r="A242" s="54"/>
      <c r="B242" s="4"/>
      <c r="F242" s="35"/>
    </row>
    <row r="243" spans="1:6" ht="14.25">
      <c r="A243" s="54"/>
      <c r="B243" s="4"/>
      <c r="F243" s="35"/>
    </row>
    <row r="244" spans="1:6" ht="14.25">
      <c r="A244" s="54"/>
      <c r="B244" s="4"/>
      <c r="F244" s="35"/>
    </row>
    <row r="245" spans="1:6" ht="14.25">
      <c r="A245" s="1"/>
      <c r="B245" s="4"/>
      <c r="F245" s="35"/>
    </row>
    <row r="246" spans="1:6" ht="129.75" customHeight="1">
      <c r="A246" s="1"/>
      <c r="B246" s="4"/>
      <c r="F246" s="35"/>
    </row>
    <row r="247" spans="1:6" ht="14.25">
      <c r="A247" s="1"/>
      <c r="B247" s="4"/>
      <c r="F247" s="35"/>
    </row>
    <row r="248" spans="1:6" ht="14.25">
      <c r="A248" s="1"/>
      <c r="B248" s="4"/>
      <c r="F248" s="35"/>
    </row>
    <row r="249" spans="1:6" ht="14.25">
      <c r="A249" s="1"/>
      <c r="B249" s="4"/>
      <c r="F249" s="35"/>
    </row>
    <row r="250" spans="1:6" ht="14.25">
      <c r="A250" s="1"/>
      <c r="B250" s="4"/>
      <c r="F250" s="35"/>
    </row>
    <row r="251" spans="1:6" ht="14.25">
      <c r="A251" s="1"/>
      <c r="B251" s="4"/>
      <c r="F251" s="35"/>
    </row>
    <row r="252" spans="1:6" ht="14.25">
      <c r="A252" s="1"/>
      <c r="B252" s="4"/>
      <c r="F252" s="35"/>
    </row>
    <row r="253" spans="1:6" ht="14.25">
      <c r="A253" s="1"/>
      <c r="B253" s="4"/>
      <c r="F253" s="35"/>
    </row>
    <row r="254" spans="1:6" ht="14.25">
      <c r="A254" s="1"/>
      <c r="B254" s="4"/>
      <c r="F254" s="35"/>
    </row>
    <row r="255" spans="1:6" ht="14.25">
      <c r="A255" s="1"/>
      <c r="B255" s="4"/>
      <c r="F255" s="35"/>
    </row>
    <row r="256" spans="1:6" ht="14.25">
      <c r="A256" s="1"/>
      <c r="B256" s="4"/>
      <c r="F256" s="35"/>
    </row>
    <row r="257" spans="1:6" ht="14.25">
      <c r="A257" s="1"/>
      <c r="B257" s="4"/>
      <c r="F257" s="35"/>
    </row>
    <row r="258" spans="1:6" ht="14.25">
      <c r="A258" s="1"/>
      <c r="B258" s="4"/>
      <c r="F258" s="35"/>
    </row>
    <row r="259" spans="1:6" ht="14.25">
      <c r="A259" s="1"/>
      <c r="B259" s="4"/>
      <c r="F259" s="35"/>
    </row>
    <row r="260" spans="1:6" ht="14.25">
      <c r="A260" s="1"/>
      <c r="B260" s="4"/>
      <c r="F260" s="35"/>
    </row>
    <row r="261" spans="1:6" ht="249.75" customHeight="1">
      <c r="A261" s="1"/>
      <c r="B261" s="4"/>
      <c r="F261" s="35"/>
    </row>
    <row r="262" spans="1:6" ht="14.25">
      <c r="A262" s="1"/>
      <c r="B262" s="4"/>
      <c r="F262" s="35"/>
    </row>
    <row r="263" spans="1:6" ht="14.25">
      <c r="A263" s="1"/>
      <c r="B263" s="4"/>
      <c r="F263" s="35"/>
    </row>
    <row r="264" spans="1:6" ht="14.25">
      <c r="A264" s="1"/>
      <c r="B264" s="4"/>
      <c r="F264" s="35"/>
    </row>
    <row r="265" spans="1:6" ht="189.75" customHeight="1">
      <c r="A265" s="1"/>
      <c r="B265" s="4"/>
      <c r="F265" s="35"/>
    </row>
    <row r="266" spans="1:6" ht="14.25">
      <c r="A266" s="1"/>
      <c r="B266" s="4"/>
      <c r="F266" s="35"/>
    </row>
    <row r="267" spans="1:6" ht="14.25">
      <c r="A267" s="1"/>
      <c r="B267" s="4"/>
      <c r="F267" s="35"/>
    </row>
    <row r="268" spans="1:6" ht="14.25">
      <c r="A268" s="1"/>
      <c r="B268" s="4"/>
      <c r="F268" s="35"/>
    </row>
    <row r="269" spans="1:6" ht="240" customHeight="1">
      <c r="A269" s="1"/>
      <c r="B269" s="4"/>
      <c r="F269" s="35"/>
    </row>
    <row r="270" spans="1:6" ht="14.25">
      <c r="A270" s="1"/>
      <c r="B270" s="4"/>
      <c r="F270" s="35"/>
    </row>
    <row r="271" spans="1:6" ht="14.25">
      <c r="A271" s="1"/>
      <c r="B271" s="4"/>
      <c r="F271" s="35"/>
    </row>
    <row r="272" spans="1:6" ht="14.25">
      <c r="A272" s="1"/>
      <c r="B272" s="4"/>
      <c r="F272" s="35"/>
    </row>
    <row r="273" spans="1:6" ht="14.25">
      <c r="A273" s="1"/>
      <c r="B273" s="4"/>
      <c r="F273" s="35"/>
    </row>
    <row r="274" spans="1:6" ht="14.25">
      <c r="A274" s="1"/>
      <c r="B274" s="4"/>
      <c r="F274" s="35"/>
    </row>
    <row r="275" spans="1:6" ht="399.75" customHeight="1">
      <c r="A275" s="1"/>
      <c r="B275" s="4"/>
      <c r="F275" s="35"/>
    </row>
    <row r="276" spans="1:6" ht="14.25">
      <c r="A276" s="1"/>
      <c r="B276" s="4"/>
      <c r="F276" s="35"/>
    </row>
    <row r="277" spans="1:6" ht="14.25">
      <c r="A277" s="1"/>
      <c r="B277" s="4"/>
      <c r="F277" s="35"/>
    </row>
    <row r="278" spans="1:6" ht="14.25">
      <c r="A278" s="1"/>
      <c r="B278" s="4"/>
      <c r="F278" s="35"/>
    </row>
    <row r="279" spans="1:6" ht="14.25">
      <c r="A279" s="1"/>
      <c r="B279" s="4"/>
      <c r="F279" s="35"/>
    </row>
    <row r="280" spans="1:6" ht="14.25">
      <c r="A280" s="1"/>
      <c r="B280" s="4"/>
      <c r="F280" s="35"/>
    </row>
    <row r="281" spans="1:6" ht="14.25">
      <c r="A281" s="1"/>
      <c r="B281" s="4"/>
      <c r="F281" s="35"/>
    </row>
    <row r="282" spans="1:6" ht="14.25">
      <c r="A282" s="1"/>
      <c r="B282" s="4"/>
      <c r="F282" s="35"/>
    </row>
    <row r="283" spans="1:6" ht="14.25">
      <c r="A283" s="1"/>
      <c r="B283" s="4"/>
      <c r="F283" s="35"/>
    </row>
    <row r="284" spans="1:6" ht="14.25">
      <c r="A284" s="1"/>
      <c r="B284" s="4"/>
      <c r="F284" s="35"/>
    </row>
    <row r="285" spans="1:6" ht="14.25">
      <c r="A285" s="1"/>
      <c r="B285" s="4"/>
      <c r="F285" s="35"/>
    </row>
    <row r="286" spans="1:6" ht="14.25">
      <c r="A286" s="1"/>
      <c r="B286" s="4"/>
      <c r="F286" s="35"/>
    </row>
    <row r="287" spans="1:6" ht="189.75" customHeight="1">
      <c r="A287" s="1"/>
      <c r="B287" s="4"/>
      <c r="F287" s="35"/>
    </row>
    <row r="288" spans="1:6" ht="14.25">
      <c r="A288" s="1"/>
      <c r="B288" s="4"/>
      <c r="F288" s="35"/>
    </row>
    <row r="289" spans="1:6" ht="14.25">
      <c r="A289" s="1"/>
      <c r="B289" s="4"/>
      <c r="F289" s="35"/>
    </row>
    <row r="290" spans="1:6" ht="14.25">
      <c r="A290" s="1"/>
      <c r="B290" s="4"/>
      <c r="F290" s="35"/>
    </row>
    <row r="291" spans="1:6" ht="14.25">
      <c r="A291" s="1"/>
      <c r="B291" s="4"/>
      <c r="F291" s="35"/>
    </row>
    <row r="292" spans="1:6" ht="14.25">
      <c r="A292" s="1"/>
      <c r="B292" s="4"/>
      <c r="F292" s="35"/>
    </row>
    <row r="293" spans="1:6" ht="14.25">
      <c r="A293" s="1"/>
      <c r="B293" s="4"/>
      <c r="F293" s="35"/>
    </row>
    <row r="294" spans="1:6" ht="14.25">
      <c r="A294" s="1"/>
      <c r="B294" s="4"/>
      <c r="F294" s="35"/>
    </row>
    <row r="295" spans="1:6" ht="14.25">
      <c r="A295" s="1"/>
      <c r="B295" s="4"/>
      <c r="F295" s="35"/>
    </row>
    <row r="296" spans="1:6" ht="14.25">
      <c r="A296" s="1"/>
      <c r="B296" s="4"/>
      <c r="F296" s="35"/>
    </row>
    <row r="297" spans="1:6" ht="14.25">
      <c r="A297" s="1"/>
      <c r="B297" s="4"/>
      <c r="F297" s="35"/>
    </row>
    <row r="298" spans="1:6" ht="14.25">
      <c r="A298" s="1"/>
      <c r="B298" s="4"/>
      <c r="F298" s="35"/>
    </row>
    <row r="299" spans="1:6" ht="14.25">
      <c r="A299" s="1"/>
      <c r="B299" s="4"/>
      <c r="F299" s="35"/>
    </row>
    <row r="300" spans="1:6" ht="14.25">
      <c r="A300" s="1"/>
      <c r="B300" s="4"/>
      <c r="F300" s="35"/>
    </row>
    <row r="301" spans="1:6" ht="14.25">
      <c r="A301" s="1"/>
      <c r="B301" s="4"/>
      <c r="F301" s="35"/>
    </row>
    <row r="302" spans="1:6" ht="14.25">
      <c r="A302" s="1"/>
      <c r="B302" s="4"/>
      <c r="F302" s="35"/>
    </row>
    <row r="303" spans="1:6" ht="14.25">
      <c r="A303" s="1"/>
      <c r="B303" s="4"/>
      <c r="F303" s="35"/>
    </row>
    <row r="304" spans="1:6" ht="14.25">
      <c r="A304" s="1"/>
      <c r="B304" s="4"/>
      <c r="F304" s="35"/>
    </row>
    <row r="305" spans="1:6" ht="14.25">
      <c r="A305" s="1"/>
      <c r="B305" s="4"/>
      <c r="F305" s="35"/>
    </row>
    <row r="306" spans="1:6" ht="14.25">
      <c r="A306" s="1"/>
      <c r="B306" s="4"/>
      <c r="F306" s="35"/>
    </row>
    <row r="307" spans="1:6" ht="14.25">
      <c r="A307" s="1"/>
      <c r="B307" s="4"/>
      <c r="F307" s="35"/>
    </row>
    <row r="308" spans="1:6" ht="14.25">
      <c r="A308" s="1"/>
      <c r="B308" s="4"/>
      <c r="F308" s="35"/>
    </row>
    <row r="309" spans="1:6" ht="14.25">
      <c r="A309" s="1"/>
      <c r="B309" s="4"/>
      <c r="F309" s="35"/>
    </row>
    <row r="310" spans="1:6" ht="14.25">
      <c r="A310" s="1"/>
      <c r="B310" s="4"/>
      <c r="F310" s="35"/>
    </row>
    <row r="311" spans="1:6" ht="14.25">
      <c r="A311" s="1"/>
      <c r="B311" s="4"/>
      <c r="F311" s="35"/>
    </row>
    <row r="312" spans="1:6" ht="14.25">
      <c r="A312" s="1"/>
      <c r="B312" s="4"/>
      <c r="F312" s="35"/>
    </row>
    <row r="313" spans="1:6" ht="14.25">
      <c r="A313" s="1"/>
      <c r="B313" s="4"/>
      <c r="F313" s="35"/>
    </row>
    <row r="314" spans="1:6" ht="14.25">
      <c r="A314" s="1"/>
      <c r="B314" s="4"/>
      <c r="F314" s="35"/>
    </row>
    <row r="315" spans="1:6" ht="14.25">
      <c r="A315" s="1"/>
      <c r="B315" s="4"/>
      <c r="F315" s="35"/>
    </row>
    <row r="316" spans="1:6" ht="14.25">
      <c r="A316" s="1"/>
      <c r="B316" s="4"/>
      <c r="F316" s="35"/>
    </row>
    <row r="317" spans="1:6" ht="14.25">
      <c r="A317" s="1"/>
      <c r="B317" s="4"/>
      <c r="F317" s="35"/>
    </row>
    <row r="318" spans="1:6" ht="14.25">
      <c r="A318" s="1"/>
      <c r="B318" s="4"/>
      <c r="F318" s="35"/>
    </row>
    <row r="319" spans="1:6" ht="14.25">
      <c r="A319" s="1"/>
      <c r="B319" s="4"/>
      <c r="F319" s="35"/>
    </row>
    <row r="320" spans="1:6" ht="14.25">
      <c r="A320" s="1"/>
      <c r="B320" s="4"/>
      <c r="F320" s="35"/>
    </row>
    <row r="321" spans="1:6" ht="14.25">
      <c r="A321" s="1"/>
      <c r="B321" s="4"/>
      <c r="F321" s="35"/>
    </row>
    <row r="322" spans="1:6" ht="14.25">
      <c r="A322" s="1"/>
      <c r="B322" s="4"/>
      <c r="F322" s="35"/>
    </row>
    <row r="323" spans="1:6" ht="14.25">
      <c r="A323" s="1"/>
      <c r="B323" s="4"/>
      <c r="F323" s="35"/>
    </row>
    <row r="324" spans="1:6" ht="14.25">
      <c r="A324" s="1"/>
      <c r="B324" s="4"/>
      <c r="F324" s="35"/>
    </row>
    <row r="325" spans="1:6" ht="14.25">
      <c r="A325" s="1"/>
      <c r="B325" s="4"/>
      <c r="F325" s="35"/>
    </row>
    <row r="326" spans="1:6" ht="14.25">
      <c r="A326" s="1"/>
      <c r="B326" s="4"/>
      <c r="F326" s="35"/>
    </row>
    <row r="327" spans="1:6" ht="14.25">
      <c r="A327" s="1"/>
      <c r="B327" s="4"/>
      <c r="F327" s="35"/>
    </row>
    <row r="328" spans="1:6" ht="14.25">
      <c r="A328" s="1"/>
      <c r="B328" s="4"/>
      <c r="F328" s="35"/>
    </row>
    <row r="329" spans="1:6" ht="14.25">
      <c r="A329" s="1"/>
      <c r="B329" s="4"/>
      <c r="F329" s="35"/>
    </row>
    <row r="330" spans="1:6" ht="14.25">
      <c r="A330" s="1"/>
      <c r="B330" s="4"/>
      <c r="F330" s="35"/>
    </row>
    <row r="331" spans="1:6" ht="14.25">
      <c r="A331" s="1"/>
      <c r="B331" s="4"/>
      <c r="F331" s="35"/>
    </row>
    <row r="332" spans="1:6" ht="14.25">
      <c r="A332" s="1"/>
      <c r="B332" s="4"/>
      <c r="F332" s="35"/>
    </row>
    <row r="333" spans="1:6" ht="14.25">
      <c r="A333" s="1"/>
      <c r="B333" s="4"/>
      <c r="F333" s="35"/>
    </row>
    <row r="334" spans="1:6" ht="14.25">
      <c r="A334" s="1"/>
      <c r="B334" s="4"/>
      <c r="F334" s="35"/>
    </row>
    <row r="335" spans="1:6" ht="14.25">
      <c r="A335" s="1"/>
      <c r="B335" s="4"/>
      <c r="F335" s="35"/>
    </row>
    <row r="336" spans="1:6" ht="14.25">
      <c r="A336" s="1"/>
      <c r="B336" s="4"/>
      <c r="F336" s="35"/>
    </row>
    <row r="337" spans="1:6" ht="14.25">
      <c r="A337" s="1"/>
      <c r="B337" s="4"/>
      <c r="F337" s="35"/>
    </row>
    <row r="338" spans="1:6" ht="14.25">
      <c r="A338" s="1"/>
      <c r="B338" s="4"/>
      <c r="F338" s="35"/>
    </row>
    <row r="339" spans="1:6" ht="14.25">
      <c r="A339" s="1"/>
      <c r="F339" s="35"/>
    </row>
    <row r="340" spans="1:6" ht="14.25">
      <c r="A340" s="1"/>
      <c r="F340" s="35"/>
    </row>
    <row r="341" spans="1:6" ht="14.25">
      <c r="A341" s="1"/>
      <c r="F341" s="35"/>
    </row>
    <row r="342" spans="1:6" ht="14.25">
      <c r="A342" s="1"/>
      <c r="F342" s="35"/>
    </row>
    <row r="343" spans="1:6" ht="14.25">
      <c r="A343" s="1"/>
      <c r="F343" s="35"/>
    </row>
    <row r="344" spans="1:6" ht="14.25">
      <c r="A344" s="1"/>
      <c r="F344" s="35"/>
    </row>
    <row r="345" spans="1:6" ht="14.25">
      <c r="A345" s="1"/>
      <c r="F345" s="35"/>
    </row>
    <row r="346" ht="14.25">
      <c r="A346" s="1"/>
    </row>
    <row r="347" ht="14.25">
      <c r="A347" s="1"/>
    </row>
    <row r="348" ht="14.25">
      <c r="A348" s="1"/>
    </row>
    <row r="349" ht="14.25">
      <c r="A349" s="1"/>
    </row>
    <row r="350" ht="14.25">
      <c r="A350" s="1"/>
    </row>
    <row r="351" ht="14.25">
      <c r="A351" s="1"/>
    </row>
    <row r="352" ht="14.25">
      <c r="A352" s="1"/>
    </row>
    <row r="353" ht="14.25">
      <c r="A353" s="1"/>
    </row>
    <row r="354" ht="14.25">
      <c r="A354" s="1"/>
    </row>
    <row r="355" ht="14.25">
      <c r="A355" s="1"/>
    </row>
    <row r="356" ht="14.25">
      <c r="A356" s="1"/>
    </row>
    <row r="357" ht="14.25">
      <c r="A357" s="1"/>
    </row>
    <row r="358" ht="14.25">
      <c r="A358" s="1"/>
    </row>
    <row r="359" ht="14.25">
      <c r="A359" s="1"/>
    </row>
    <row r="360" ht="14.25">
      <c r="A360" s="1"/>
    </row>
    <row r="361" ht="14.25">
      <c r="A361" s="1"/>
    </row>
    <row r="362" ht="14.25">
      <c r="A362" s="1"/>
    </row>
    <row r="363" ht="14.25">
      <c r="A363" s="1"/>
    </row>
    <row r="364" ht="14.25">
      <c r="A364" s="1"/>
    </row>
    <row r="365" ht="14.25">
      <c r="A365" s="1"/>
    </row>
    <row r="366" ht="14.25">
      <c r="A366" s="1"/>
    </row>
    <row r="367" ht="14.25">
      <c r="A367" s="1"/>
    </row>
    <row r="368" ht="14.25">
      <c r="A368" s="1"/>
    </row>
    <row r="369" ht="14.25">
      <c r="A369" s="1"/>
    </row>
    <row r="370" ht="14.25">
      <c r="A370" s="1"/>
    </row>
    <row r="371" ht="14.25">
      <c r="A371" s="1"/>
    </row>
    <row r="372" ht="14.25">
      <c r="A372" s="1"/>
    </row>
    <row r="373" ht="14.25">
      <c r="A373" s="1"/>
    </row>
    <row r="374" ht="14.25">
      <c r="A374" s="1"/>
    </row>
    <row r="375" ht="14.25">
      <c r="A375" s="1"/>
    </row>
    <row r="376" ht="14.25">
      <c r="A376" s="1"/>
    </row>
    <row r="377" ht="14.25">
      <c r="A377" s="1"/>
    </row>
    <row r="378" ht="14.25">
      <c r="A378" s="1"/>
    </row>
    <row r="379" ht="14.25">
      <c r="A379" s="1"/>
    </row>
    <row r="380" ht="14.25">
      <c r="A380" s="1"/>
    </row>
    <row r="381" ht="14.25">
      <c r="A381" s="1"/>
    </row>
    <row r="382" ht="14.25">
      <c r="A382" s="1"/>
    </row>
    <row r="383" ht="14.25">
      <c r="A383" s="1"/>
    </row>
  </sheetData>
  <sheetProtection formatCells="0" formatRows="0"/>
  <protectedRanges>
    <protectedRange sqref="B185:B206" name="Omr?de3"/>
    <protectedRange sqref="F8:F68 F70:F116" name="Omr?de1"/>
    <protectedRange sqref="F126:F181 F183:F206" name="Omr?de2"/>
  </protectedRanges>
  <printOptions/>
  <pageMargins left="0.7" right="0.7" top="0.75" bottom="0.75" header="0.3" footer="0.3"/>
  <pageSetup fitToHeight="0" fitToWidth="1" horizontalDpi="360" verticalDpi="36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2020-05-07T16:39:03Z</cp:lastPrinted>
  <dcterms:created xsi:type="dcterms:W3CDTF">2020-02-03T16:55:50Z</dcterms:created>
  <dcterms:modified xsi:type="dcterms:W3CDTF">2020-05-07T16:39:54Z</dcterms:modified>
  <cp:category/>
  <cp:version/>
  <cp:contentType/>
  <cp:contentStatus/>
</cp:coreProperties>
</file>